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0740" activeTab="0"/>
  </bookViews>
  <sheets>
    <sheet name="Table_S3" sheetId="1" r:id="rId1"/>
  </sheets>
  <definedNames/>
  <calcPr fullCalcOnLoad="1"/>
</workbook>
</file>

<file path=xl/sharedStrings.xml><?xml version="1.0" encoding="utf-8"?>
<sst xmlns="http://schemas.openxmlformats.org/spreadsheetml/2006/main" count="1284" uniqueCount="319">
  <si>
    <t>Strain #</t>
  </si>
  <si>
    <t>orf19</t>
  </si>
  <si>
    <t>A</t>
  </si>
  <si>
    <t>B</t>
  </si>
  <si>
    <t>orf19.4704</t>
  </si>
  <si>
    <t>ARO1</t>
  </si>
  <si>
    <t>***</t>
  </si>
  <si>
    <t>orf19.1986</t>
  </si>
  <si>
    <t>ARO2</t>
  </si>
  <si>
    <t>orf19.1170</t>
  </si>
  <si>
    <t>ARO7</t>
  </si>
  <si>
    <t>orf19.5383</t>
  </si>
  <si>
    <t>PMA1</t>
  </si>
  <si>
    <t>orf19.2929</t>
  </si>
  <si>
    <t>GSC1</t>
  </si>
  <si>
    <t>FKS1</t>
  </si>
  <si>
    <t>orf19.906</t>
  </si>
  <si>
    <t>ROM2</t>
  </si>
  <si>
    <t>orf19.2677</t>
  </si>
  <si>
    <t>-</t>
  </si>
  <si>
    <t>GPI16</t>
  </si>
  <si>
    <t>orf19.3174</t>
  </si>
  <si>
    <t>CDC24</t>
  </si>
  <si>
    <t>orf19.1618</t>
  </si>
  <si>
    <t>GFA1</t>
  </si>
  <si>
    <t>orf19.5188</t>
  </si>
  <si>
    <t>CHS1</t>
  </si>
  <si>
    <t>CHS2</t>
  </si>
  <si>
    <t>orf19.837</t>
  </si>
  <si>
    <t>GNA1</t>
  </si>
  <si>
    <t>orf19.2055</t>
  </si>
  <si>
    <t>NPL6</t>
  </si>
  <si>
    <t>orf19.2964</t>
  </si>
  <si>
    <t>RSC2</t>
  </si>
  <si>
    <t>orf19.6057</t>
  </si>
  <si>
    <t>ECM31</t>
  </si>
  <si>
    <t>orf19.4815</t>
  </si>
  <si>
    <t>YTM1</t>
  </si>
  <si>
    <t>orf19.2437</t>
  </si>
  <si>
    <t>ARC35</t>
  </si>
  <si>
    <t>orf19.4606</t>
  </si>
  <si>
    <t>ERG8</t>
  </si>
  <si>
    <t>orf19.922</t>
  </si>
  <si>
    <t>ERG11</t>
  </si>
  <si>
    <t>orf19.1570</t>
  </si>
  <si>
    <t>ERG7</t>
  </si>
  <si>
    <t>orf19.3616</t>
  </si>
  <si>
    <t>ERG9</t>
  </si>
  <si>
    <t>orf19.4491</t>
  </si>
  <si>
    <t>ERG20</t>
  </si>
  <si>
    <t>orf19.3240</t>
  </si>
  <si>
    <t>ERG27</t>
  </si>
  <si>
    <t>orf19.7312</t>
  </si>
  <si>
    <t>ERG13</t>
  </si>
  <si>
    <t>orf19.4809</t>
  </si>
  <si>
    <t>ERG12</t>
  </si>
  <si>
    <t>orf19.6105</t>
  </si>
  <si>
    <t>MVD</t>
  </si>
  <si>
    <t>MVD1</t>
  </si>
  <si>
    <t>orf19.1591</t>
  </si>
  <si>
    <t>ERG10</t>
  </si>
  <si>
    <t>orf19.6026</t>
  </si>
  <si>
    <t>ERG2</t>
  </si>
  <si>
    <t>orf19.5379</t>
  </si>
  <si>
    <t>ERG4</t>
  </si>
  <si>
    <t>orf19.1631</t>
  </si>
  <si>
    <t>ERG6</t>
  </si>
  <si>
    <t>orf19.1598</t>
  </si>
  <si>
    <t>ERG24</t>
  </si>
  <si>
    <t>orf19.1031</t>
  </si>
  <si>
    <t>HMG1</t>
  </si>
  <si>
    <t>HMG1 &amp; HMG2</t>
  </si>
  <si>
    <t>orf19.406</t>
  </si>
  <si>
    <t>ERG1</t>
  </si>
  <si>
    <t>orf19.979</t>
  </si>
  <si>
    <t>FAS1</t>
  </si>
  <si>
    <t>orf19.5117</t>
  </si>
  <si>
    <t>OLE1</t>
  </si>
  <si>
    <t>orf19.5949</t>
  </si>
  <si>
    <t>FAS2</t>
  </si>
  <si>
    <t>orf19.4618</t>
  </si>
  <si>
    <t>FBA1</t>
  </si>
  <si>
    <t>orf19.1607</t>
  </si>
  <si>
    <t>ALR1</t>
  </si>
  <si>
    <t>orf19.2956</t>
  </si>
  <si>
    <t>MGM101</t>
  </si>
  <si>
    <t>orf19.7486</t>
  </si>
  <si>
    <t>MRPL6</t>
  </si>
  <si>
    <t>orf19.3532</t>
  </si>
  <si>
    <t>MRPL10</t>
  </si>
  <si>
    <t>orf19.3348</t>
  </si>
  <si>
    <t>MRPL23</t>
  </si>
  <si>
    <t>orf19.6041</t>
  </si>
  <si>
    <t>RPO41</t>
  </si>
  <si>
    <t>orf19.7019</t>
  </si>
  <si>
    <t>YML6</t>
  </si>
  <si>
    <t>orf19.6524</t>
  </si>
  <si>
    <t>TOM40</t>
  </si>
  <si>
    <t>orf19.5444</t>
  </si>
  <si>
    <t>TIM44</t>
  </si>
  <si>
    <t>orf19.680</t>
  </si>
  <si>
    <t>TIM50</t>
  </si>
  <si>
    <t>orf19.4187</t>
  </si>
  <si>
    <t>MMM1</t>
  </si>
  <si>
    <t>orf19.1251</t>
  </si>
  <si>
    <t>BRN1</t>
  </si>
  <si>
    <t>orf19.1026</t>
  </si>
  <si>
    <t>CSL4</t>
  </si>
  <si>
    <t>orf19.474</t>
  </si>
  <si>
    <t>BRL1</t>
  </si>
  <si>
    <t>orf19.4628</t>
  </si>
  <si>
    <t>MPE1</t>
  </si>
  <si>
    <t>orf19.5486</t>
  </si>
  <si>
    <t>YSH1</t>
  </si>
  <si>
    <t>orf19.3197</t>
  </si>
  <si>
    <t>PAP-a</t>
  </si>
  <si>
    <t>PAP1</t>
  </si>
  <si>
    <t>orf19.325</t>
  </si>
  <si>
    <t>CFT2</t>
  </si>
  <si>
    <t>orf19.2307</t>
  </si>
  <si>
    <t>PFS2</t>
  </si>
  <si>
    <t>orf19.6931</t>
  </si>
  <si>
    <t>CLP1</t>
  </si>
  <si>
    <t>orf19.7041</t>
  </si>
  <si>
    <t>PTA1</t>
  </si>
  <si>
    <t>orf19.7511</t>
  </si>
  <si>
    <t>NUP192</t>
  </si>
  <si>
    <t>orf19.900</t>
  </si>
  <si>
    <t>NSP1</t>
  </si>
  <si>
    <t>orf19.5184</t>
  </si>
  <si>
    <t>SRM1</t>
  </si>
  <si>
    <t>orf19.3468</t>
  </si>
  <si>
    <t>ALG11</t>
  </si>
  <si>
    <t>orf19.6955</t>
  </si>
  <si>
    <t>HBR3</t>
  </si>
  <si>
    <t>NOB1</t>
  </si>
  <si>
    <t>orf19.3951</t>
  </si>
  <si>
    <t>TIP1</t>
  </si>
  <si>
    <t>YIP1</t>
  </si>
  <si>
    <t>orf19.2940</t>
  </si>
  <si>
    <t>BOS1</t>
  </si>
  <si>
    <t>orf19.3673</t>
  </si>
  <si>
    <t>TRS23</t>
  </si>
  <si>
    <t>orf19.117</t>
  </si>
  <si>
    <t>SEC9</t>
  </si>
  <si>
    <t>orf19.5463</t>
  </si>
  <si>
    <t>SEC6</t>
  </si>
  <si>
    <t>orf19.337</t>
  </si>
  <si>
    <t>VTI1</t>
  </si>
  <si>
    <t>orf19.2756</t>
  </si>
  <si>
    <t>ERD2</t>
  </si>
  <si>
    <t>orf19.4382</t>
  </si>
  <si>
    <t>RET3</t>
  </si>
  <si>
    <t>orf19.4025</t>
  </si>
  <si>
    <t>PRE1</t>
  </si>
  <si>
    <t>orf19.5378</t>
  </si>
  <si>
    <t>SCL1</t>
  </si>
  <si>
    <t>orf19.7605</t>
  </si>
  <si>
    <t>PUP1</t>
  </si>
  <si>
    <t>orf19.5906</t>
  </si>
  <si>
    <t>ADE2</t>
  </si>
  <si>
    <t>orf19.6317</t>
  </si>
  <si>
    <t>ADE6</t>
  </si>
  <si>
    <t>orf19.4813</t>
  </si>
  <si>
    <t>GUA1</t>
  </si>
  <si>
    <t>orf19.2555</t>
  </si>
  <si>
    <t>URA5</t>
  </si>
  <si>
    <t>orf19.3941</t>
  </si>
  <si>
    <t>URA7</t>
  </si>
  <si>
    <t>orf19.3001</t>
  </si>
  <si>
    <t>TEM1</t>
  </si>
  <si>
    <t>orf19.7454</t>
  </si>
  <si>
    <t>TAF60</t>
  </si>
  <si>
    <t>TAF6</t>
  </si>
  <si>
    <t>orf19.2862</t>
  </si>
  <si>
    <t>RIB1</t>
  </si>
  <si>
    <t>orf19.3177</t>
  </si>
  <si>
    <t>RIB2</t>
  </si>
  <si>
    <t>orf19.7197</t>
  </si>
  <si>
    <t>NOC3</t>
  </si>
  <si>
    <t>orf19.6442</t>
  </si>
  <si>
    <t>PRP8</t>
  </si>
  <si>
    <t>orf19.3161</t>
  </si>
  <si>
    <t>ESF2</t>
  </si>
  <si>
    <t>orf19.3553</t>
  </si>
  <si>
    <t>RPF2</t>
  </si>
  <si>
    <t>orf19.3540</t>
  </si>
  <si>
    <t>MAK5</t>
  </si>
  <si>
    <t>orf19.7050</t>
  </si>
  <si>
    <t>NOP15</t>
  </si>
  <si>
    <t>orf19.1633</t>
  </si>
  <si>
    <t>UTP4</t>
  </si>
  <si>
    <t>orf19.2717</t>
  </si>
  <si>
    <t>SAS10</t>
  </si>
  <si>
    <t>orf19.7215</t>
  </si>
  <si>
    <t>UTP10</t>
  </si>
  <si>
    <t>orf19.2330</t>
  </si>
  <si>
    <t>UTP6</t>
  </si>
  <si>
    <t>orf19.7599</t>
  </si>
  <si>
    <t>UTP5</t>
  </si>
  <si>
    <t>UPT5</t>
  </si>
  <si>
    <t>orf19.3609</t>
  </si>
  <si>
    <t>UTP15</t>
  </si>
  <si>
    <t>orf19.661</t>
  </si>
  <si>
    <t>KRR1</t>
  </si>
  <si>
    <t>orf19.5959</t>
  </si>
  <si>
    <t>NOP14</t>
  </si>
  <si>
    <t>orf19.6652</t>
  </si>
  <si>
    <t>DBP8</t>
  </si>
  <si>
    <t>orf19.4492</t>
  </si>
  <si>
    <t>EBP2</t>
  </si>
  <si>
    <t>orf19.2917</t>
  </si>
  <si>
    <t>NUG1</t>
  </si>
  <si>
    <t>orf19.6355</t>
  </si>
  <si>
    <t>RRB1</t>
  </si>
  <si>
    <t>orf19.1047</t>
  </si>
  <si>
    <t>ERB1</t>
  </si>
  <si>
    <t>orf19.5232</t>
  </si>
  <si>
    <t>CSI2</t>
  </si>
  <si>
    <t>BRX1</t>
  </si>
  <si>
    <t>orf19.1945</t>
  </si>
  <si>
    <t>AUR1</t>
  </si>
  <si>
    <t>orf19.801</t>
  </si>
  <si>
    <t>TBF1</t>
  </si>
  <si>
    <t>orf19.4882</t>
  </si>
  <si>
    <t>TFA2</t>
  </si>
  <si>
    <t>orf19.4585</t>
  </si>
  <si>
    <t>TFG1</t>
  </si>
  <si>
    <t>orf19.3055</t>
  </si>
  <si>
    <t>SRB4</t>
  </si>
  <si>
    <t>orf19.5297</t>
  </si>
  <si>
    <t>TFB1</t>
  </si>
  <si>
    <t>orf19.2528</t>
  </si>
  <si>
    <t>BDP1</t>
  </si>
  <si>
    <t>orf19.7057</t>
  </si>
  <si>
    <t>GUS1</t>
  </si>
  <si>
    <t>orf19.2560</t>
  </si>
  <si>
    <t>CDC60</t>
  </si>
  <si>
    <t>orf19.4152</t>
  </si>
  <si>
    <t>CEF3</t>
  </si>
  <si>
    <t>YEF3</t>
  </si>
  <si>
    <t>orf19.5788</t>
  </si>
  <si>
    <t>EFT2</t>
  </si>
  <si>
    <t>EFT1 &amp; EFT2</t>
  </si>
  <si>
    <t>orf19.7236</t>
  </si>
  <si>
    <t>TIF35</t>
  </si>
  <si>
    <t>orf19.407</t>
  </si>
  <si>
    <t>GCD6</t>
  </si>
  <si>
    <t>orf19.6213</t>
  </si>
  <si>
    <t>SUI2</t>
  </si>
  <si>
    <t>orf19.4705</t>
  </si>
  <si>
    <t>CCA1</t>
  </si>
  <si>
    <t>orf19.6511</t>
  </si>
  <si>
    <t>LIG1</t>
  </si>
  <si>
    <t>TRL1</t>
  </si>
  <si>
    <t>orf19.2362</t>
  </si>
  <si>
    <t>RRP36</t>
  </si>
  <si>
    <t>orf19.5356</t>
  </si>
  <si>
    <t>YNL313C</t>
  </si>
  <si>
    <t>orf19.4479</t>
  </si>
  <si>
    <t>NOP9</t>
  </si>
  <si>
    <t>genes that are essential in vivo</t>
  </si>
  <si>
    <t>genes that display attentuated virulence in vivo when repressed</t>
  </si>
  <si>
    <t>data that are excluded from Fig. 2B</t>
  </si>
  <si>
    <t>The average of lg(CFU) of two experiments is used in Fig. 2B.</t>
  </si>
  <si>
    <t>The average of lg(CFU) of two experiments is used in Fig. 2B. Those CFUs less than 1.0E+3 are counted as 1.0E+3.</t>
  </si>
  <si>
    <t>The average of lg(CFU) of three experiments is used in Fig. 2B. Those CFUs less than 1.0E+3 are counted as 1.0E+3.</t>
  </si>
  <si>
    <t>100|80</t>
  </si>
  <si>
    <t>ND</t>
  </si>
  <si>
    <t>■</t>
  </si>
  <si>
    <t>80|100</t>
  </si>
  <si>
    <t>80|80</t>
  </si>
  <si>
    <t>100|100</t>
  </si>
  <si>
    <t>100|20</t>
  </si>
  <si>
    <t>60|20</t>
  </si>
  <si>
    <t>100|60</t>
  </si>
  <si>
    <t>60|60</t>
  </si>
  <si>
    <t>80|40</t>
  </si>
  <si>
    <t>80|60</t>
  </si>
  <si>
    <t>60|40</t>
  </si>
  <si>
    <t>100|40</t>
  </si>
  <si>
    <t>80|20</t>
  </si>
  <si>
    <t>60|0</t>
  </si>
  <si>
    <t>♦</t>
  </si>
  <si>
    <t>No animal survived day 21 in the dox+2D model.</t>
  </si>
  <si>
    <t>Only one animal survived on day 21 in the dox+2D model.</t>
  </si>
  <si>
    <t>duplicated experiments</t>
  </si>
  <si>
    <t>dox-3D model</t>
  </si>
  <si>
    <t>dox+2D model</t>
  </si>
  <si>
    <t>complete data set, see row 18</t>
  </si>
  <si>
    <t>complete data set, see row 35</t>
  </si>
  <si>
    <t>complete data set, see row 36</t>
  </si>
  <si>
    <t>complete data set, see row 64</t>
  </si>
  <si>
    <t>complete data set, see row 86</t>
  </si>
  <si>
    <t>complete data set, see row 124</t>
  </si>
  <si>
    <t>complete data set, see row 120</t>
  </si>
  <si>
    <t>complete data set, see rows 93 &amp; 94 (data was averaged and used in Fig. 2B)</t>
  </si>
  <si>
    <t>complete data set, see rows 99 &amp; 100 (data was averaged and used in Fig. 2B)</t>
  </si>
  <si>
    <t>○</t>
  </si>
  <si>
    <r>
      <t xml:space="preserve">*** </t>
    </r>
    <r>
      <rPr>
        <vertAlign val="superscript"/>
        <sz val="10"/>
        <rFont val="Times New Roman"/>
        <family val="1"/>
      </rPr>
      <t>b</t>
    </r>
  </si>
  <si>
    <r>
      <t xml:space="preserve">■ </t>
    </r>
    <r>
      <rPr>
        <vertAlign val="superscript"/>
        <sz val="10"/>
        <rFont val="Arial"/>
        <family val="2"/>
      </rPr>
      <t>c</t>
    </r>
  </si>
  <si>
    <r>
      <t xml:space="preserve">ND </t>
    </r>
    <r>
      <rPr>
        <vertAlign val="superscript"/>
        <sz val="10"/>
        <rFont val="Times New Roman"/>
        <family val="1"/>
      </rPr>
      <t>d</t>
    </r>
  </si>
  <si>
    <r>
      <t xml:space="preserve">♦ </t>
    </r>
    <r>
      <rPr>
        <vertAlign val="superscript"/>
        <sz val="10"/>
        <rFont val="Times New Roman"/>
        <family val="1"/>
      </rPr>
      <t>g</t>
    </r>
  </si>
  <si>
    <t>Notes</t>
  </si>
  <si>
    <t>additional notes</t>
  </si>
  <si>
    <r>
      <t xml:space="preserve">302 </t>
    </r>
    <r>
      <rPr>
        <vertAlign val="superscript"/>
        <sz val="10"/>
        <color indexed="10"/>
        <rFont val="Times New Roman"/>
        <family val="1"/>
      </rPr>
      <t>e</t>
    </r>
  </si>
  <si>
    <r>
      <t xml:space="preserve">○ </t>
    </r>
    <r>
      <rPr>
        <vertAlign val="superscript"/>
        <sz val="10"/>
        <rFont val="Times New Roman"/>
        <family val="1"/>
      </rPr>
      <t>f</t>
    </r>
  </si>
  <si>
    <t>CFU/(g kidney) on day 21</t>
  </si>
  <si>
    <r>
      <t xml:space="preserve">CFU/(g kidney) on day 35 </t>
    </r>
    <r>
      <rPr>
        <b/>
        <vertAlign val="superscript"/>
        <sz val="10"/>
        <rFont val="Times New Roman"/>
        <family val="1"/>
      </rPr>
      <t>a</t>
    </r>
  </si>
  <si>
    <r>
      <t>C. albicnas</t>
    </r>
    <r>
      <rPr>
        <b/>
        <sz val="10"/>
        <color indexed="8"/>
        <rFont val="Times New Roman"/>
        <family val="1"/>
      </rPr>
      <t xml:space="preserve"> gene</t>
    </r>
  </si>
  <si>
    <r>
      <t>S. cerevisiae</t>
    </r>
    <r>
      <rPr>
        <b/>
        <sz val="10"/>
        <color indexed="8"/>
        <rFont val="Times New Roman"/>
        <family val="1"/>
      </rPr>
      <t xml:space="preserve"> homolog</t>
    </r>
  </si>
  <si>
    <t>D21 survival rate (dox-3D|dos+2D)</t>
  </si>
  <si>
    <t>g. ♦ = data missing due to technical reasons during the experiment (e.g., contamination of yeast plates used in CFU determination, lost sample, etc. )</t>
  </si>
  <si>
    <t>f. ○ = not enough surviving animals due to low surivaval rates (≤60%)</t>
  </si>
  <si>
    <t xml:space="preserve">a. Unless indicated (by ND, see note d), up to two of the surviving animals on day 21 not sacrificed for CFU determination were kept for two additional weeks without feeding doxycycline, after which kidney CFUs of these surviving animals were also determined to evaluate clearance/sterilization achieved by the prior genetic repression of the target in the dox-3D and dox+2D model.  </t>
  </si>
  <si>
    <t>d. ND = not determined, as the D22-D35 arm of the study was not implemented until after this gene was evaluated in our study.</t>
  </si>
  <si>
    <t>c. ■ = animals succumbed to infection before the end the D22-D35 arm of the study, precluding CFU determination of infection for this animal.</t>
  </si>
  <si>
    <t>b. *** = under the limit of detection (1.0E+3).</t>
  </si>
  <si>
    <t>e. In these cases (highlighted in red), not enough animals survived on day 21 in the dox+2d model (strains 302, 852, 2315 and 564). The CFU data from the surviving animals were included in the Fig. 2B.</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</si>
</sst>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Times New Roman"/>
      <family val="1"/>
    </font>
    <font>
      <sz val="10"/>
      <color indexed="8"/>
      <name val="Times New Roman"/>
      <family val="1"/>
    </font>
    <font>
      <b/>
      <sz val="10"/>
      <name val="Times New Roman"/>
      <family val="1"/>
    </font>
    <font>
      <sz val="10"/>
      <color indexed="10"/>
      <name val="Times New Roman"/>
      <family val="1"/>
    </font>
    <font>
      <vertAlign val="superscript"/>
      <sz val="10"/>
      <name val="Times New Roman"/>
      <family val="1"/>
    </font>
    <font>
      <vertAlign val="superscript"/>
      <sz val="10"/>
      <name val="Arial"/>
      <family val="2"/>
    </font>
    <font>
      <vertAlign val="superscript"/>
      <sz val="10"/>
      <color indexed="10"/>
      <name val="Times New Roman"/>
      <family val="1"/>
    </font>
    <font>
      <sz val="11"/>
      <name val="Times New Roman"/>
      <family val="1"/>
    </font>
    <font>
      <b/>
      <sz val="11"/>
      <name val="Times New Roman"/>
      <family val="1"/>
    </font>
    <font>
      <b/>
      <sz val="10"/>
      <color indexed="8"/>
      <name val="Times New Roman"/>
      <family val="1"/>
    </font>
    <font>
      <b/>
      <vertAlign val="superscript"/>
      <sz val="10"/>
      <name val="Times New Roman"/>
      <family val="1"/>
    </font>
    <font>
      <b/>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6">
    <xf numFmtId="0" fontId="0" fillId="0" borderId="0" xfId="0" applyAlignment="1">
      <alignment/>
    </xf>
    <xf numFmtId="0" fontId="23" fillId="0" borderId="0" xfId="0" applyFont="1" applyFill="1" applyBorder="1" applyAlignment="1" applyProtection="1">
      <alignment horizontal="center" vertical="center" wrapText="1"/>
      <protection/>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176" fontId="2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11" fontId="21" fillId="0" borderId="0" xfId="0" applyNumberFormat="1" applyFont="1" applyFill="1" applyBorder="1" applyAlignment="1">
      <alignment horizontal="center" vertical="center"/>
    </xf>
    <xf numFmtId="176" fontId="21" fillId="0" borderId="10" xfId="0" applyNumberFormat="1" applyFont="1" applyFill="1" applyBorder="1" applyAlignment="1">
      <alignment horizontal="center" vertical="center"/>
    </xf>
    <xf numFmtId="176" fontId="21" fillId="0" borderId="11" xfId="0" applyNumberFormat="1" applyFont="1" applyFill="1" applyBorder="1" applyAlignment="1">
      <alignment horizontal="center" vertical="center"/>
    </xf>
    <xf numFmtId="0" fontId="21" fillId="0" borderId="10" xfId="0" applyFont="1" applyFill="1" applyBorder="1" applyAlignment="1">
      <alignment horizontal="center" vertical="center"/>
    </xf>
    <xf numFmtId="11" fontId="21" fillId="0" borderId="10" xfId="0" applyNumberFormat="1" applyFont="1" applyFill="1" applyBorder="1" applyAlignment="1">
      <alignment horizontal="center" vertical="center"/>
    </xf>
    <xf numFmtId="11" fontId="21" fillId="0" borderId="11" xfId="0" applyNumberFormat="1" applyFont="1" applyFill="1" applyBorder="1" applyAlignment="1">
      <alignment horizontal="center" vertical="center"/>
    </xf>
    <xf numFmtId="176" fontId="21" fillId="0" borderId="0" xfId="0" applyNumberFormat="1" applyFont="1" applyFill="1" applyBorder="1" applyAlignment="1" applyProtection="1">
      <alignment horizontal="center" vertical="center" wrapText="1"/>
      <protection/>
    </xf>
    <xf numFmtId="176" fontId="21" fillId="0" borderId="11" xfId="0"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3" fillId="0" borderId="0" xfId="0" applyFont="1" applyFill="1" applyBorder="1" applyAlignment="1" applyProtection="1">
      <alignment horizontal="left" vertical="center" wrapText="1"/>
      <protection/>
    </xf>
    <xf numFmtId="0" fontId="23" fillId="0" borderId="0" xfId="0" applyFont="1" applyFill="1" applyBorder="1" applyAlignment="1">
      <alignment horizontal="left" vertical="center"/>
    </xf>
    <xf numFmtId="0" fontId="21" fillId="0" borderId="10" xfId="0" applyFont="1" applyFill="1" applyBorder="1" applyAlignment="1">
      <alignment horizontal="left" vertical="center"/>
    </xf>
    <xf numFmtId="0" fontId="22" fillId="0" borderId="11" xfId="0" applyFon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21" fillId="22" borderId="10" xfId="0" applyFont="1" applyFill="1" applyBorder="1" applyAlignment="1">
      <alignment horizontal="center" vertical="center"/>
    </xf>
    <xf numFmtId="0" fontId="21" fillId="22" borderId="0" xfId="0" applyFont="1" applyFill="1" applyBorder="1" applyAlignment="1">
      <alignment horizontal="center" vertical="center"/>
    </xf>
    <xf numFmtId="0" fontId="22" fillId="22" borderId="0" xfId="0" applyFont="1" applyFill="1" applyBorder="1" applyAlignment="1">
      <alignment horizontal="center" vertical="center"/>
    </xf>
    <xf numFmtId="0" fontId="22" fillId="22" borderId="11" xfId="0" applyFont="1" applyFill="1" applyBorder="1" applyAlignment="1">
      <alignment horizontal="center" vertical="center"/>
    </xf>
    <xf numFmtId="176" fontId="21" fillId="22" borderId="10" xfId="0" applyNumberFormat="1" applyFont="1" applyFill="1" applyBorder="1" applyAlignment="1">
      <alignment horizontal="center" vertical="center"/>
    </xf>
    <xf numFmtId="176" fontId="21" fillId="22" borderId="0" xfId="0" applyNumberFormat="1" applyFont="1" applyFill="1" applyBorder="1" applyAlignment="1">
      <alignment horizontal="center" vertical="center"/>
    </xf>
    <xf numFmtId="176" fontId="21" fillId="22" borderId="11" xfId="0" applyNumberFormat="1" applyFont="1" applyFill="1" applyBorder="1" applyAlignment="1">
      <alignment horizontal="center" vertical="center"/>
    </xf>
    <xf numFmtId="11" fontId="21" fillId="22" borderId="11" xfId="0" applyNumberFormat="1" applyFont="1" applyFill="1" applyBorder="1" applyAlignment="1">
      <alignment horizontal="center" vertical="center"/>
    </xf>
    <xf numFmtId="0" fontId="24" fillId="0" borderId="11" xfId="0" applyFont="1" applyFill="1" applyBorder="1" applyAlignment="1">
      <alignment horizontal="center" vertical="center"/>
    </xf>
    <xf numFmtId="0" fontId="21" fillId="24" borderId="0" xfId="0" applyFont="1" applyFill="1" applyBorder="1" applyAlignment="1">
      <alignment horizontal="center" vertical="center"/>
    </xf>
    <xf numFmtId="0" fontId="24" fillId="24" borderId="0" xfId="0" applyFont="1" applyFill="1" applyBorder="1" applyAlignment="1">
      <alignment horizontal="center" vertical="center"/>
    </xf>
    <xf numFmtId="0" fontId="22" fillId="24" borderId="0" xfId="0" applyFont="1" applyFill="1" applyBorder="1" applyAlignment="1">
      <alignment horizontal="center" vertical="center"/>
    </xf>
    <xf numFmtId="176" fontId="21" fillId="24" borderId="0" xfId="0" applyNumberFormat="1" applyFont="1" applyFill="1" applyBorder="1" applyAlignment="1">
      <alignment horizontal="center" vertical="center"/>
    </xf>
    <xf numFmtId="176" fontId="21" fillId="11" borderId="0" xfId="0" applyNumberFormat="1" applyFont="1" applyFill="1" applyBorder="1" applyAlignment="1">
      <alignment horizontal="center" vertical="center"/>
    </xf>
    <xf numFmtId="176" fontId="0" fillId="11" borderId="11" xfId="0" applyNumberFormat="1" applyFill="1" applyBorder="1" applyAlignment="1">
      <alignment horizontal="center" vertical="center"/>
    </xf>
    <xf numFmtId="176" fontId="21" fillId="11" borderId="10" xfId="0" applyNumberFormat="1" applyFont="1" applyFill="1" applyBorder="1" applyAlignment="1">
      <alignment horizontal="center" vertical="center"/>
    </xf>
    <xf numFmtId="176" fontId="21" fillId="11" borderId="11" xfId="0" applyNumberFormat="1" applyFont="1" applyFill="1" applyBorder="1" applyAlignment="1">
      <alignment horizontal="center" vertical="center"/>
    </xf>
    <xf numFmtId="0" fontId="29" fillId="11" borderId="0" xfId="0" applyFont="1" applyFill="1" applyBorder="1" applyAlignment="1">
      <alignment horizontal="left" vertical="center"/>
    </xf>
    <xf numFmtId="176" fontId="21" fillId="24" borderId="11" xfId="0" applyNumberFormat="1" applyFont="1" applyFill="1" applyBorder="1" applyAlignment="1">
      <alignment horizontal="center" vertical="center"/>
    </xf>
    <xf numFmtId="0" fontId="21" fillId="22" borderId="11"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1" fillId="0" borderId="13" xfId="0" applyFont="1" applyFill="1" applyBorder="1" applyAlignment="1">
      <alignment horizontal="center" vertical="center"/>
    </xf>
    <xf numFmtId="176" fontId="21" fillId="0" borderId="12" xfId="0" applyNumberFormat="1" applyFont="1" applyFill="1" applyBorder="1" applyAlignment="1">
      <alignment horizontal="center" vertical="center"/>
    </xf>
    <xf numFmtId="176" fontId="21" fillId="0" borderId="14" xfId="0" applyNumberFormat="1" applyFont="1" applyFill="1" applyBorder="1" applyAlignment="1">
      <alignment horizontal="center" vertical="center"/>
    </xf>
    <xf numFmtId="176" fontId="21" fillId="0" borderId="13" xfId="0" applyNumberFormat="1" applyFont="1" applyFill="1" applyBorder="1" applyAlignment="1">
      <alignment horizontal="center" vertical="center"/>
    </xf>
    <xf numFmtId="0" fontId="28" fillId="0" borderId="10" xfId="0" applyFont="1" applyFill="1" applyBorder="1" applyAlignment="1" applyProtection="1">
      <alignment horizontal="left" vertical="center"/>
      <protection/>
    </xf>
    <xf numFmtId="0" fontId="21" fillId="24" borderId="10" xfId="0" applyFont="1" applyFill="1" applyBorder="1" applyAlignment="1">
      <alignment horizontal="center" vertical="center"/>
    </xf>
    <xf numFmtId="0" fontId="28" fillId="0" borderId="10" xfId="0" applyFont="1" applyFill="1" applyBorder="1" applyAlignment="1">
      <alignment horizontal="left" vertical="center"/>
    </xf>
    <xf numFmtId="0" fontId="24" fillId="0" borderId="10" xfId="0" applyFont="1" applyFill="1" applyBorder="1" applyAlignment="1">
      <alignment horizontal="center" vertical="center"/>
    </xf>
    <xf numFmtId="0" fontId="24" fillId="11" borderId="10" xfId="0" applyFont="1" applyFill="1" applyBorder="1" applyAlignment="1">
      <alignment horizontal="center" vertical="center"/>
    </xf>
    <xf numFmtId="176" fontId="23" fillId="0" borderId="15" xfId="0" applyNumberFormat="1" applyFont="1" applyFill="1" applyBorder="1" applyAlignment="1" applyProtection="1">
      <alignment horizontal="center" vertical="center" wrapText="1"/>
      <protection/>
    </xf>
    <xf numFmtId="176" fontId="23" fillId="0" borderId="16" xfId="0" applyNumberFormat="1" applyFont="1" applyFill="1" applyBorder="1" applyAlignment="1" applyProtection="1">
      <alignment horizontal="center" vertical="center" wrapText="1"/>
      <protection/>
    </xf>
    <xf numFmtId="176" fontId="23" fillId="0" borderId="17" xfId="0" applyNumberFormat="1" applyFont="1" applyFill="1" applyBorder="1" applyAlignment="1" applyProtection="1">
      <alignment horizontal="center" vertical="center" wrapText="1"/>
      <protection/>
    </xf>
    <xf numFmtId="0" fontId="28" fillId="0" borderId="0" xfId="0" applyFont="1" applyFill="1" applyBorder="1" applyAlignment="1">
      <alignment horizontal="left" vertical="center" wrapText="1"/>
    </xf>
    <xf numFmtId="0" fontId="23" fillId="0" borderId="0" xfId="0" applyFont="1" applyFill="1" applyBorder="1" applyAlignment="1" applyProtection="1">
      <alignment horizontal="center" vertical="center" wrapText="1"/>
      <protection/>
    </xf>
    <xf numFmtId="176" fontId="23" fillId="0" borderId="18" xfId="0" applyNumberFormat="1" applyFont="1" applyFill="1" applyBorder="1" applyAlignment="1">
      <alignment horizontal="center" vertical="center"/>
    </xf>
    <xf numFmtId="176" fontId="23" fillId="0" borderId="19" xfId="0" applyNumberFormat="1" applyFont="1" applyFill="1" applyBorder="1" applyAlignment="1">
      <alignment horizontal="center" vertical="center"/>
    </xf>
    <xf numFmtId="176" fontId="23" fillId="0" borderId="20" xfId="0" applyNumberFormat="1" applyFont="1" applyFill="1" applyBorder="1" applyAlignment="1">
      <alignment horizontal="center" vertical="center"/>
    </xf>
    <xf numFmtId="176" fontId="23" fillId="11" borderId="18" xfId="0" applyNumberFormat="1" applyFont="1" applyFill="1" applyBorder="1" applyAlignment="1">
      <alignment horizontal="center" vertical="center"/>
    </xf>
    <xf numFmtId="176" fontId="23" fillId="11" borderId="19" xfId="0" applyNumberFormat="1" applyFont="1" applyFill="1" applyBorder="1" applyAlignment="1">
      <alignment horizontal="center" vertical="center"/>
    </xf>
    <xf numFmtId="176" fontId="23" fillId="11" borderId="20" xfId="0" applyNumberFormat="1" applyFont="1" applyFill="1" applyBorder="1" applyAlignment="1">
      <alignment horizontal="center" vertical="center"/>
    </xf>
    <xf numFmtId="0" fontId="32" fillId="0" borderId="1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3" fillId="0" borderId="17"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32" fillId="0" borderId="16" xfId="0" applyFont="1" applyFill="1" applyBorder="1" applyAlignment="1">
      <alignment horizontal="center" vertical="center" wrapText="1"/>
    </xf>
    <xf numFmtId="0" fontId="30" fillId="0"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0"/>
  <sheetViews>
    <sheetView tabSelected="1" zoomScalePageLayoutView="0" workbookViewId="0" topLeftCell="A1">
      <pane ySplit="3" topLeftCell="BM82" activePane="bottomLeft" state="frozen"/>
      <selection pane="topLeft" activeCell="A1" sqref="A1"/>
      <selection pane="bottomLeft" activeCell="A159" sqref="A159:M159"/>
    </sheetView>
  </sheetViews>
  <sheetFormatPr defaultColWidth="9.140625" defaultRowHeight="12.75"/>
  <cols>
    <col min="1" max="1" width="7.421875" style="2" customWidth="1"/>
    <col min="2" max="4" width="11.421875" style="3" customWidth="1"/>
    <col min="5" max="5" width="11.421875" style="16" customWidth="1"/>
    <col min="6" max="13" width="8.57421875" style="4" customWidth="1"/>
    <col min="14" max="14" width="31.140625" style="16" customWidth="1"/>
    <col min="15" max="16384" width="9.140625" style="2" customWidth="1"/>
  </cols>
  <sheetData>
    <row r="1" spans="1:14" ht="15.75">
      <c r="A1" s="72" t="s">
        <v>0</v>
      </c>
      <c r="B1" s="70" t="s">
        <v>1</v>
      </c>
      <c r="C1" s="68" t="s">
        <v>309</v>
      </c>
      <c r="D1" s="74" t="s">
        <v>310</v>
      </c>
      <c r="E1" s="71" t="s">
        <v>311</v>
      </c>
      <c r="F1" s="62" t="s">
        <v>307</v>
      </c>
      <c r="G1" s="63"/>
      <c r="H1" s="63"/>
      <c r="I1" s="64"/>
      <c r="J1" s="65" t="s">
        <v>308</v>
      </c>
      <c r="K1" s="66"/>
      <c r="L1" s="66"/>
      <c r="M1" s="67"/>
      <c r="N1" s="61" t="s">
        <v>304</v>
      </c>
    </row>
    <row r="2" spans="1:14" ht="12.75">
      <c r="A2" s="73"/>
      <c r="B2" s="69"/>
      <c r="C2" s="69"/>
      <c r="D2" s="75"/>
      <c r="E2" s="61"/>
      <c r="F2" s="62" t="s">
        <v>287</v>
      </c>
      <c r="G2" s="64"/>
      <c r="H2" s="62" t="s">
        <v>288</v>
      </c>
      <c r="I2" s="64"/>
      <c r="J2" s="62" t="s">
        <v>287</v>
      </c>
      <c r="K2" s="64"/>
      <c r="L2" s="62" t="s">
        <v>288</v>
      </c>
      <c r="M2" s="64"/>
      <c r="N2" s="61"/>
    </row>
    <row r="3" spans="1:14" s="1" customFormat="1" ht="12.75" customHeight="1">
      <c r="A3" s="73"/>
      <c r="B3" s="69"/>
      <c r="C3" s="69"/>
      <c r="D3" s="75"/>
      <c r="E3" s="61"/>
      <c r="F3" s="57" t="s">
        <v>2</v>
      </c>
      <c r="G3" s="58" t="s">
        <v>3</v>
      </c>
      <c r="H3" s="59" t="s">
        <v>2</v>
      </c>
      <c r="I3" s="58" t="s">
        <v>3</v>
      </c>
      <c r="J3" s="57" t="s">
        <v>2</v>
      </c>
      <c r="K3" s="58" t="s">
        <v>3</v>
      </c>
      <c r="L3" s="59" t="s">
        <v>2</v>
      </c>
      <c r="M3" s="58" t="s">
        <v>3</v>
      </c>
      <c r="N3" s="61"/>
    </row>
    <row r="4" spans="1:14" s="1" customFormat="1" ht="12.75" customHeight="1">
      <c r="A4" s="52" t="s">
        <v>261</v>
      </c>
      <c r="B4" s="15"/>
      <c r="C4" s="15"/>
      <c r="D4" s="15"/>
      <c r="E4" s="14"/>
      <c r="F4" s="12"/>
      <c r="G4" s="12"/>
      <c r="H4" s="12"/>
      <c r="I4" s="12"/>
      <c r="J4" s="12"/>
      <c r="K4" s="12"/>
      <c r="L4" s="12"/>
      <c r="M4" s="13"/>
      <c r="N4" s="18"/>
    </row>
    <row r="5" spans="1:13" ht="12.75" customHeight="1">
      <c r="A5" s="9">
        <v>1792</v>
      </c>
      <c r="B5" s="3" t="s">
        <v>4</v>
      </c>
      <c r="C5" s="3" t="s">
        <v>5</v>
      </c>
      <c r="D5" s="21" t="s">
        <v>5</v>
      </c>
      <c r="E5" s="2" t="s">
        <v>267</v>
      </c>
      <c r="F5" s="7">
        <v>54000</v>
      </c>
      <c r="G5" s="40" t="s">
        <v>299</v>
      </c>
      <c r="H5" s="4">
        <v>200000</v>
      </c>
      <c r="I5" s="8">
        <v>200000</v>
      </c>
      <c r="J5" s="7" t="s">
        <v>6</v>
      </c>
      <c r="K5" s="8" t="s">
        <v>6</v>
      </c>
      <c r="L5" s="4" t="s">
        <v>6</v>
      </c>
      <c r="M5" s="8">
        <v>30000</v>
      </c>
    </row>
    <row r="6" spans="1:13" ht="12.75" customHeight="1">
      <c r="A6" s="9">
        <v>1785</v>
      </c>
      <c r="B6" s="3" t="s">
        <v>9</v>
      </c>
      <c r="C6" s="3" t="s">
        <v>10</v>
      </c>
      <c r="D6" s="21" t="s">
        <v>10</v>
      </c>
      <c r="E6" s="2" t="s">
        <v>272</v>
      </c>
      <c r="F6" s="7">
        <v>540000</v>
      </c>
      <c r="G6" s="8">
        <v>1700000</v>
      </c>
      <c r="H6" s="4">
        <v>5300000</v>
      </c>
      <c r="I6" s="8">
        <v>7900000</v>
      </c>
      <c r="J6" s="7" t="s">
        <v>6</v>
      </c>
      <c r="K6" s="8" t="s">
        <v>6</v>
      </c>
      <c r="L6" s="4">
        <v>5300000</v>
      </c>
      <c r="M6" s="8">
        <v>2500000</v>
      </c>
    </row>
    <row r="7" spans="1:13" ht="12.75" customHeight="1">
      <c r="A7" s="9">
        <v>415</v>
      </c>
      <c r="B7" s="3" t="s">
        <v>11</v>
      </c>
      <c r="C7" s="3" t="s">
        <v>12</v>
      </c>
      <c r="D7" s="21" t="s">
        <v>12</v>
      </c>
      <c r="E7" s="2" t="s">
        <v>267</v>
      </c>
      <c r="F7" s="7" t="s">
        <v>6</v>
      </c>
      <c r="G7" s="8" t="s">
        <v>6</v>
      </c>
      <c r="H7" s="4" t="s">
        <v>6</v>
      </c>
      <c r="I7" s="8" t="s">
        <v>6</v>
      </c>
      <c r="J7" s="7" t="s">
        <v>6</v>
      </c>
      <c r="K7" s="8" t="s">
        <v>6</v>
      </c>
      <c r="L7" s="4" t="s">
        <v>6</v>
      </c>
      <c r="M7" s="8">
        <v>37000</v>
      </c>
    </row>
    <row r="8" spans="1:13" ht="12.75" customHeight="1">
      <c r="A8" s="9">
        <v>335</v>
      </c>
      <c r="B8" s="3" t="s">
        <v>18</v>
      </c>
      <c r="C8" s="3" t="s">
        <v>19</v>
      </c>
      <c r="D8" s="21" t="s">
        <v>20</v>
      </c>
      <c r="E8" s="2" t="s">
        <v>272</v>
      </c>
      <c r="F8" s="7">
        <v>680000</v>
      </c>
      <c r="G8" s="8">
        <v>72000</v>
      </c>
      <c r="H8" s="4">
        <v>270000</v>
      </c>
      <c r="I8" s="8">
        <v>370000</v>
      </c>
      <c r="J8" s="7" t="s">
        <v>6</v>
      </c>
      <c r="K8" s="8">
        <v>42000</v>
      </c>
      <c r="L8" s="4">
        <v>41000</v>
      </c>
      <c r="M8" s="8">
        <v>1400000</v>
      </c>
    </row>
    <row r="9" spans="1:13" ht="12.75" customHeight="1">
      <c r="A9" s="9">
        <v>2115</v>
      </c>
      <c r="B9" s="3" t="s">
        <v>30</v>
      </c>
      <c r="C9" s="3" t="s">
        <v>31</v>
      </c>
      <c r="D9" s="21" t="s">
        <v>31</v>
      </c>
      <c r="E9" s="2" t="s">
        <v>272</v>
      </c>
      <c r="F9" s="7" t="s">
        <v>6</v>
      </c>
      <c r="G9" s="8">
        <v>1400</v>
      </c>
      <c r="H9" s="4">
        <v>33000</v>
      </c>
      <c r="I9" s="8">
        <v>1900000</v>
      </c>
      <c r="J9" s="7" t="s">
        <v>6</v>
      </c>
      <c r="K9" s="8" t="s">
        <v>6</v>
      </c>
      <c r="L9" s="4">
        <v>380000</v>
      </c>
      <c r="M9" s="8">
        <v>33000</v>
      </c>
    </row>
    <row r="10" spans="1:13" ht="12.75" customHeight="1">
      <c r="A10" s="9">
        <v>1023</v>
      </c>
      <c r="B10" s="3" t="s">
        <v>34</v>
      </c>
      <c r="C10" s="3" t="s">
        <v>19</v>
      </c>
      <c r="D10" s="21" t="s">
        <v>35</v>
      </c>
      <c r="E10" s="2" t="s">
        <v>272</v>
      </c>
      <c r="F10" s="7">
        <v>5600</v>
      </c>
      <c r="G10" s="8" t="s">
        <v>6</v>
      </c>
      <c r="H10" s="4">
        <v>320000</v>
      </c>
      <c r="I10" s="8">
        <v>130000</v>
      </c>
      <c r="J10" s="7">
        <v>51000</v>
      </c>
      <c r="K10" s="8">
        <v>1600000</v>
      </c>
      <c r="L10" s="4">
        <v>6300000</v>
      </c>
      <c r="M10" s="8">
        <v>8800000</v>
      </c>
    </row>
    <row r="11" spans="1:13" ht="12.75" customHeight="1">
      <c r="A11" s="9">
        <v>582</v>
      </c>
      <c r="B11" s="3" t="s">
        <v>36</v>
      </c>
      <c r="C11" s="3" t="s">
        <v>37</v>
      </c>
      <c r="D11" s="21" t="s">
        <v>37</v>
      </c>
      <c r="E11" s="2" t="s">
        <v>267</v>
      </c>
      <c r="F11" s="7">
        <v>52000</v>
      </c>
      <c r="G11" s="8" t="s">
        <v>6</v>
      </c>
      <c r="H11" s="4">
        <v>500000</v>
      </c>
      <c r="I11" s="8">
        <v>200000</v>
      </c>
      <c r="J11" s="7">
        <v>500000</v>
      </c>
      <c r="K11" s="8" t="s">
        <v>6</v>
      </c>
      <c r="L11" s="4" t="s">
        <v>6</v>
      </c>
      <c r="M11" s="8" t="s">
        <v>6</v>
      </c>
    </row>
    <row r="12" spans="1:13" ht="12.75" customHeight="1">
      <c r="A12" s="9">
        <v>629</v>
      </c>
      <c r="B12" s="3" t="s">
        <v>38</v>
      </c>
      <c r="C12" s="3" t="s">
        <v>39</v>
      </c>
      <c r="D12" s="21" t="s">
        <v>39</v>
      </c>
      <c r="E12" s="2" t="s">
        <v>272</v>
      </c>
      <c r="F12" s="7" t="s">
        <v>6</v>
      </c>
      <c r="G12" s="8" t="s">
        <v>6</v>
      </c>
      <c r="H12" s="4">
        <v>72000</v>
      </c>
      <c r="I12" s="8" t="s">
        <v>6</v>
      </c>
      <c r="J12" s="7" t="s">
        <v>6</v>
      </c>
      <c r="K12" s="8" t="s">
        <v>6</v>
      </c>
      <c r="L12" s="4" t="s">
        <v>6</v>
      </c>
      <c r="M12" s="8" t="s">
        <v>6</v>
      </c>
    </row>
    <row r="13" spans="1:13" ht="12.75" customHeight="1">
      <c r="A13" s="9">
        <v>46</v>
      </c>
      <c r="B13" s="3" t="s">
        <v>42</v>
      </c>
      <c r="C13" s="3" t="s">
        <v>43</v>
      </c>
      <c r="D13" s="21" t="s">
        <v>43</v>
      </c>
      <c r="E13" s="2" t="s">
        <v>267</v>
      </c>
      <c r="F13" s="7" t="s">
        <v>6</v>
      </c>
      <c r="G13" s="8">
        <v>11000</v>
      </c>
      <c r="H13" s="4">
        <v>420000</v>
      </c>
      <c r="I13" s="8" t="s">
        <v>6</v>
      </c>
      <c r="J13" s="7" t="s">
        <v>6</v>
      </c>
      <c r="K13" s="8">
        <v>48000</v>
      </c>
      <c r="L13" s="4">
        <v>12000000</v>
      </c>
      <c r="M13" s="8">
        <v>3000000</v>
      </c>
    </row>
    <row r="14" spans="1:13" ht="12.75" customHeight="1">
      <c r="A14" s="9">
        <v>443</v>
      </c>
      <c r="B14" s="3" t="s">
        <v>44</v>
      </c>
      <c r="C14" s="3" t="s">
        <v>45</v>
      </c>
      <c r="D14" s="21" t="s">
        <v>45</v>
      </c>
      <c r="E14" s="2" t="s">
        <v>272</v>
      </c>
      <c r="F14" s="7">
        <v>15000</v>
      </c>
      <c r="G14" s="8" t="s">
        <v>6</v>
      </c>
      <c r="H14" s="4">
        <v>45000</v>
      </c>
      <c r="I14" s="8">
        <v>4500</v>
      </c>
      <c r="J14" s="7" t="s">
        <v>6</v>
      </c>
      <c r="K14" s="8" t="s">
        <v>6</v>
      </c>
      <c r="L14" s="4">
        <v>1400000</v>
      </c>
      <c r="M14" s="8" t="s">
        <v>6</v>
      </c>
    </row>
    <row r="15" spans="1:13" ht="12" customHeight="1">
      <c r="A15" s="9">
        <v>453</v>
      </c>
      <c r="B15" s="3" t="s">
        <v>46</v>
      </c>
      <c r="C15" s="3" t="s">
        <v>47</v>
      </c>
      <c r="D15" s="21" t="s">
        <v>47</v>
      </c>
      <c r="E15" s="2" t="s">
        <v>267</v>
      </c>
      <c r="F15" s="7">
        <v>340000</v>
      </c>
      <c r="G15" s="8">
        <v>940000</v>
      </c>
      <c r="H15" s="4">
        <v>1700000</v>
      </c>
      <c r="I15" s="8">
        <v>1800000</v>
      </c>
      <c r="J15" s="7">
        <v>5700000</v>
      </c>
      <c r="K15" s="8">
        <v>990000</v>
      </c>
      <c r="L15" s="4">
        <v>1200000</v>
      </c>
      <c r="M15" s="8">
        <v>19000000</v>
      </c>
    </row>
    <row r="16" spans="1:13" ht="12.75" customHeight="1">
      <c r="A16" s="9">
        <v>505</v>
      </c>
      <c r="B16" s="3" t="s">
        <v>50</v>
      </c>
      <c r="C16" s="3" t="s">
        <v>51</v>
      </c>
      <c r="D16" s="21" t="s">
        <v>51</v>
      </c>
      <c r="E16" s="2" t="s">
        <v>272</v>
      </c>
      <c r="F16" s="7" t="s">
        <v>6</v>
      </c>
      <c r="G16" s="8" t="s">
        <v>6</v>
      </c>
      <c r="H16" s="4">
        <v>2100</v>
      </c>
      <c r="I16" s="8" t="s">
        <v>6</v>
      </c>
      <c r="J16" s="7">
        <v>850000</v>
      </c>
      <c r="K16" s="8" t="s">
        <v>6</v>
      </c>
      <c r="L16" s="4">
        <v>770000</v>
      </c>
      <c r="M16" s="8" t="s">
        <v>6</v>
      </c>
    </row>
    <row r="17" spans="1:13" ht="12.75" customHeight="1">
      <c r="A17" s="9">
        <v>533</v>
      </c>
      <c r="B17" s="3" t="s">
        <v>52</v>
      </c>
      <c r="C17" s="3" t="s">
        <v>53</v>
      </c>
      <c r="D17" s="21" t="s">
        <v>53</v>
      </c>
      <c r="E17" s="2" t="s">
        <v>272</v>
      </c>
      <c r="F17" s="7" t="s">
        <v>6</v>
      </c>
      <c r="G17" s="8" t="s">
        <v>6</v>
      </c>
      <c r="H17" s="4">
        <v>35000</v>
      </c>
      <c r="I17" s="8" t="s">
        <v>6</v>
      </c>
      <c r="J17" s="7" t="s">
        <v>6</v>
      </c>
      <c r="K17" s="8" t="s">
        <v>6</v>
      </c>
      <c r="L17" s="4">
        <v>2100</v>
      </c>
      <c r="M17" s="8">
        <v>850000</v>
      </c>
    </row>
    <row r="18" spans="1:13" ht="12.75" customHeight="1">
      <c r="A18" s="9">
        <v>538</v>
      </c>
      <c r="B18" s="3" t="s">
        <v>54</v>
      </c>
      <c r="C18" s="3" t="s">
        <v>55</v>
      </c>
      <c r="D18" s="21" t="s">
        <v>55</v>
      </c>
      <c r="E18" s="2" t="s">
        <v>272</v>
      </c>
      <c r="F18" s="7" t="s">
        <v>6</v>
      </c>
      <c r="G18" s="8" t="s">
        <v>6</v>
      </c>
      <c r="H18" s="4">
        <v>9300</v>
      </c>
      <c r="I18" s="8" t="s">
        <v>6</v>
      </c>
      <c r="J18" s="7">
        <v>2000</v>
      </c>
      <c r="K18" s="8">
        <v>5300</v>
      </c>
      <c r="L18" s="4">
        <v>320000</v>
      </c>
      <c r="M18" s="8" t="s">
        <v>6</v>
      </c>
    </row>
    <row r="19" spans="1:13" ht="12.75" customHeight="1">
      <c r="A19" s="9">
        <v>1230</v>
      </c>
      <c r="B19" s="3" t="s">
        <v>72</v>
      </c>
      <c r="C19" s="3" t="s">
        <v>73</v>
      </c>
      <c r="D19" s="21" t="s">
        <v>73</v>
      </c>
      <c r="E19" s="2" t="s">
        <v>267</v>
      </c>
      <c r="F19" s="7" t="s">
        <v>6</v>
      </c>
      <c r="G19" s="8" t="s">
        <v>6</v>
      </c>
      <c r="H19" s="4">
        <v>1300000</v>
      </c>
      <c r="I19" s="8">
        <v>3200</v>
      </c>
      <c r="J19" s="7">
        <v>780000</v>
      </c>
      <c r="K19" s="8">
        <v>44000</v>
      </c>
      <c r="L19" s="4">
        <v>300000</v>
      </c>
      <c r="M19" s="8">
        <v>35000</v>
      </c>
    </row>
    <row r="20" spans="1:13" ht="12.75" customHeight="1">
      <c r="A20" s="9">
        <v>781</v>
      </c>
      <c r="B20" s="3" t="s">
        <v>76</v>
      </c>
      <c r="C20" s="3" t="s">
        <v>77</v>
      </c>
      <c r="D20" s="21" t="s">
        <v>77</v>
      </c>
      <c r="E20" s="2" t="s">
        <v>272</v>
      </c>
      <c r="F20" s="7" t="s">
        <v>6</v>
      </c>
      <c r="G20" s="8" t="s">
        <v>6</v>
      </c>
      <c r="H20" s="4" t="s">
        <v>6</v>
      </c>
      <c r="I20" s="8" t="s">
        <v>6</v>
      </c>
      <c r="J20" s="7" t="s">
        <v>6</v>
      </c>
      <c r="K20" s="8" t="s">
        <v>6</v>
      </c>
      <c r="L20" s="4" t="s">
        <v>6</v>
      </c>
      <c r="M20" s="8" t="s">
        <v>6</v>
      </c>
    </row>
    <row r="21" spans="1:13" ht="12.75" customHeight="1">
      <c r="A21" s="9">
        <v>2124</v>
      </c>
      <c r="B21" s="3" t="s">
        <v>92</v>
      </c>
      <c r="C21" s="3" t="s">
        <v>93</v>
      </c>
      <c r="D21" s="21" t="s">
        <v>93</v>
      </c>
      <c r="E21" s="2" t="s">
        <v>267</v>
      </c>
      <c r="F21" s="7" t="s">
        <v>6</v>
      </c>
      <c r="G21" s="8" t="s">
        <v>6</v>
      </c>
      <c r="H21" s="4" t="s">
        <v>6</v>
      </c>
      <c r="I21" s="8">
        <v>2400000</v>
      </c>
      <c r="J21" s="7" t="s">
        <v>6</v>
      </c>
      <c r="K21" s="8" t="s">
        <v>6</v>
      </c>
      <c r="L21" s="4">
        <v>1600000</v>
      </c>
      <c r="M21" s="8" t="s">
        <v>6</v>
      </c>
    </row>
    <row r="22" spans="1:13" ht="12.75" customHeight="1">
      <c r="A22" s="9">
        <v>141</v>
      </c>
      <c r="B22" s="3" t="s">
        <v>100</v>
      </c>
      <c r="C22" s="3" t="s">
        <v>19</v>
      </c>
      <c r="D22" s="21" t="s">
        <v>101</v>
      </c>
      <c r="E22" s="2" t="s">
        <v>267</v>
      </c>
      <c r="F22" s="7">
        <v>610000</v>
      </c>
      <c r="G22" s="8">
        <v>2000000</v>
      </c>
      <c r="H22" s="4">
        <v>7200000</v>
      </c>
      <c r="I22" s="8">
        <v>2000000</v>
      </c>
      <c r="J22" s="7">
        <v>1700000</v>
      </c>
      <c r="K22" s="8">
        <v>7500000</v>
      </c>
      <c r="L22" s="4">
        <v>27000000</v>
      </c>
      <c r="M22" s="8">
        <v>380000</v>
      </c>
    </row>
    <row r="23" spans="1:13" ht="12.75" customHeight="1">
      <c r="A23" s="9">
        <v>766</v>
      </c>
      <c r="B23" s="3" t="s">
        <v>104</v>
      </c>
      <c r="C23" s="3" t="s">
        <v>105</v>
      </c>
      <c r="D23" s="21" t="s">
        <v>105</v>
      </c>
      <c r="E23" s="2" t="s">
        <v>267</v>
      </c>
      <c r="F23" s="7" t="s">
        <v>6</v>
      </c>
      <c r="G23" s="8" t="s">
        <v>6</v>
      </c>
      <c r="H23" s="4" t="s">
        <v>6</v>
      </c>
      <c r="I23" s="8">
        <v>130000</v>
      </c>
      <c r="J23" s="7" t="s">
        <v>6</v>
      </c>
      <c r="K23" s="8" t="s">
        <v>6</v>
      </c>
      <c r="L23" s="4" t="s">
        <v>6</v>
      </c>
      <c r="M23" s="8" t="s">
        <v>6</v>
      </c>
    </row>
    <row r="24" spans="1:13" ht="12.75" customHeight="1">
      <c r="A24" s="9">
        <v>142</v>
      </c>
      <c r="B24" s="3" t="s">
        <v>106</v>
      </c>
      <c r="C24" s="3" t="s">
        <v>106</v>
      </c>
      <c r="D24" s="21" t="s">
        <v>107</v>
      </c>
      <c r="E24" s="2" t="s">
        <v>267</v>
      </c>
      <c r="F24" s="7" t="s">
        <v>6</v>
      </c>
      <c r="G24" s="8">
        <v>3600</v>
      </c>
      <c r="H24" s="4">
        <v>2500000</v>
      </c>
      <c r="I24" s="8">
        <v>6000000</v>
      </c>
      <c r="J24" s="7">
        <v>410000</v>
      </c>
      <c r="K24" s="8">
        <v>570000</v>
      </c>
      <c r="L24" s="4" t="s">
        <v>6</v>
      </c>
      <c r="M24" s="8">
        <v>28000000</v>
      </c>
    </row>
    <row r="25" spans="1:13" ht="12.75" customHeight="1">
      <c r="A25" s="9">
        <v>6</v>
      </c>
      <c r="B25" s="3" t="s">
        <v>108</v>
      </c>
      <c r="C25" s="3" t="s">
        <v>19</v>
      </c>
      <c r="D25" s="21" t="s">
        <v>109</v>
      </c>
      <c r="E25" s="2" t="s">
        <v>272</v>
      </c>
      <c r="F25" s="7" t="s">
        <v>6</v>
      </c>
      <c r="G25" s="8" t="s">
        <v>6</v>
      </c>
      <c r="H25" s="4" t="s">
        <v>6</v>
      </c>
      <c r="I25" s="8" t="s">
        <v>6</v>
      </c>
      <c r="J25" s="7" t="s">
        <v>6</v>
      </c>
      <c r="K25" s="8" t="s">
        <v>6</v>
      </c>
      <c r="L25" s="4" t="s">
        <v>6</v>
      </c>
      <c r="M25" s="8" t="s">
        <v>6</v>
      </c>
    </row>
    <row r="26" spans="1:13" ht="12.75" customHeight="1">
      <c r="A26" s="9">
        <v>520</v>
      </c>
      <c r="B26" s="3" t="s">
        <v>112</v>
      </c>
      <c r="C26" s="3" t="s">
        <v>19</v>
      </c>
      <c r="D26" s="21" t="s">
        <v>113</v>
      </c>
      <c r="E26" s="2" t="s">
        <v>272</v>
      </c>
      <c r="F26" s="7" t="s">
        <v>6</v>
      </c>
      <c r="G26" s="8" t="s">
        <v>6</v>
      </c>
      <c r="H26" s="4" t="s">
        <v>6</v>
      </c>
      <c r="I26" s="8" t="s">
        <v>6</v>
      </c>
      <c r="J26" s="7" t="s">
        <v>6</v>
      </c>
      <c r="K26" s="8" t="s">
        <v>6</v>
      </c>
      <c r="L26" s="4" t="s">
        <v>6</v>
      </c>
      <c r="M26" s="8" t="s">
        <v>6</v>
      </c>
    </row>
    <row r="27" spans="1:13" ht="12.75" customHeight="1">
      <c r="A27" s="9">
        <v>681</v>
      </c>
      <c r="B27" s="3" t="s">
        <v>114</v>
      </c>
      <c r="C27" s="3" t="s">
        <v>115</v>
      </c>
      <c r="D27" s="21" t="s">
        <v>116</v>
      </c>
      <c r="E27" s="2" t="s">
        <v>272</v>
      </c>
      <c r="F27" s="7" t="s">
        <v>6</v>
      </c>
      <c r="G27" s="8" t="s">
        <v>6</v>
      </c>
      <c r="H27" s="4">
        <v>36000</v>
      </c>
      <c r="I27" s="8">
        <v>3400</v>
      </c>
      <c r="J27" s="7" t="s">
        <v>6</v>
      </c>
      <c r="K27" s="8">
        <v>48000</v>
      </c>
      <c r="L27" s="4" t="s">
        <v>6</v>
      </c>
      <c r="M27" s="8">
        <v>1200000</v>
      </c>
    </row>
    <row r="28" spans="1:13" ht="12.75" customHeight="1">
      <c r="A28" s="9">
        <v>714</v>
      </c>
      <c r="B28" s="3" t="s">
        <v>121</v>
      </c>
      <c r="C28" s="3" t="s">
        <v>19</v>
      </c>
      <c r="D28" s="21" t="s">
        <v>122</v>
      </c>
      <c r="E28" s="2" t="s">
        <v>272</v>
      </c>
      <c r="F28" s="7" t="s">
        <v>6</v>
      </c>
      <c r="G28" s="8" t="s">
        <v>6</v>
      </c>
      <c r="H28" s="4">
        <v>49000</v>
      </c>
      <c r="I28" s="8">
        <v>74000</v>
      </c>
      <c r="J28" s="7" t="s">
        <v>6</v>
      </c>
      <c r="K28" s="8" t="s">
        <v>6</v>
      </c>
      <c r="L28" s="4" t="s">
        <v>6</v>
      </c>
      <c r="M28" s="8">
        <v>24000</v>
      </c>
    </row>
    <row r="29" spans="1:13" ht="12.75" customHeight="1">
      <c r="A29" s="9">
        <v>765</v>
      </c>
      <c r="B29" s="3" t="s">
        <v>123</v>
      </c>
      <c r="C29" s="3" t="s">
        <v>19</v>
      </c>
      <c r="D29" s="21" t="s">
        <v>124</v>
      </c>
      <c r="E29" s="2" t="s">
        <v>272</v>
      </c>
      <c r="F29" s="7" t="s">
        <v>6</v>
      </c>
      <c r="G29" s="8" t="s">
        <v>6</v>
      </c>
      <c r="H29" s="4" t="s">
        <v>6</v>
      </c>
      <c r="I29" s="8" t="s">
        <v>6</v>
      </c>
      <c r="J29" s="7" t="s">
        <v>6</v>
      </c>
      <c r="K29" s="8" t="s">
        <v>6</v>
      </c>
      <c r="L29" s="4" t="s">
        <v>6</v>
      </c>
      <c r="M29" s="8">
        <v>240000</v>
      </c>
    </row>
    <row r="30" spans="1:13" ht="12.75" customHeight="1">
      <c r="A30" s="9">
        <v>421</v>
      </c>
      <c r="B30" s="3" t="s">
        <v>129</v>
      </c>
      <c r="C30" s="3" t="s">
        <v>19</v>
      </c>
      <c r="D30" s="21" t="s">
        <v>130</v>
      </c>
      <c r="E30" s="2" t="s">
        <v>272</v>
      </c>
      <c r="F30" s="7" t="s">
        <v>6</v>
      </c>
      <c r="G30" s="8" t="s">
        <v>6</v>
      </c>
      <c r="H30" s="4">
        <v>15000</v>
      </c>
      <c r="I30" s="8" t="s">
        <v>6</v>
      </c>
      <c r="J30" s="7" t="s">
        <v>6</v>
      </c>
      <c r="K30" s="8" t="s">
        <v>6</v>
      </c>
      <c r="L30" s="4" t="s">
        <v>6</v>
      </c>
      <c r="M30" s="8" t="s">
        <v>6</v>
      </c>
    </row>
    <row r="31" spans="1:13" ht="12.75" customHeight="1">
      <c r="A31" s="9">
        <v>334</v>
      </c>
      <c r="B31" s="3" t="s">
        <v>147</v>
      </c>
      <c r="C31" s="3" t="s">
        <v>19</v>
      </c>
      <c r="D31" s="21" t="s">
        <v>148</v>
      </c>
      <c r="E31" s="2" t="s">
        <v>272</v>
      </c>
      <c r="F31" s="7" t="s">
        <v>6</v>
      </c>
      <c r="G31" s="8" t="s">
        <v>6</v>
      </c>
      <c r="H31" s="4">
        <v>1100000</v>
      </c>
      <c r="I31" s="8" t="s">
        <v>6</v>
      </c>
      <c r="J31" s="7" t="s">
        <v>6</v>
      </c>
      <c r="K31" s="8" t="s">
        <v>6</v>
      </c>
      <c r="L31" s="4">
        <v>2600000</v>
      </c>
      <c r="M31" s="8" t="s">
        <v>6</v>
      </c>
    </row>
    <row r="32" spans="1:13" ht="12.75" customHeight="1">
      <c r="A32" s="9">
        <v>263</v>
      </c>
      <c r="B32" s="3" t="s">
        <v>149</v>
      </c>
      <c r="C32" s="3" t="s">
        <v>19</v>
      </c>
      <c r="D32" s="21" t="s">
        <v>150</v>
      </c>
      <c r="E32" s="2" t="s">
        <v>272</v>
      </c>
      <c r="F32" s="7" t="s">
        <v>6</v>
      </c>
      <c r="G32" s="8" t="s">
        <v>6</v>
      </c>
      <c r="H32" s="4">
        <v>49000</v>
      </c>
      <c r="I32" s="8">
        <v>330000</v>
      </c>
      <c r="J32" s="7" t="s">
        <v>6</v>
      </c>
      <c r="K32" s="8" t="s">
        <v>6</v>
      </c>
      <c r="L32" s="4" t="s">
        <v>6</v>
      </c>
      <c r="M32" s="8" t="s">
        <v>6</v>
      </c>
    </row>
    <row r="33" spans="1:13" ht="12.75" customHeight="1">
      <c r="A33" s="9">
        <v>381</v>
      </c>
      <c r="B33" s="3" t="s">
        <v>153</v>
      </c>
      <c r="C33" s="3" t="s">
        <v>154</v>
      </c>
      <c r="D33" s="21" t="s">
        <v>154</v>
      </c>
      <c r="E33" s="2" t="s">
        <v>267</v>
      </c>
      <c r="F33" s="7" t="s">
        <v>6</v>
      </c>
      <c r="G33" s="8" t="s">
        <v>6</v>
      </c>
      <c r="H33" s="4">
        <v>7000</v>
      </c>
      <c r="I33" s="8" t="s">
        <v>6</v>
      </c>
      <c r="J33" s="7" t="s">
        <v>6</v>
      </c>
      <c r="K33" s="8" t="s">
        <v>6</v>
      </c>
      <c r="L33" s="4" t="s">
        <v>6</v>
      </c>
      <c r="M33" s="8" t="s">
        <v>6</v>
      </c>
    </row>
    <row r="34" spans="1:13" ht="12.75" customHeight="1">
      <c r="A34" s="9">
        <v>416</v>
      </c>
      <c r="B34" s="3" t="s">
        <v>155</v>
      </c>
      <c r="C34" s="3" t="s">
        <v>156</v>
      </c>
      <c r="D34" s="21" t="s">
        <v>156</v>
      </c>
      <c r="E34" s="2" t="s">
        <v>272</v>
      </c>
      <c r="F34" s="7" t="s">
        <v>6</v>
      </c>
      <c r="G34" s="8" t="s">
        <v>6</v>
      </c>
      <c r="H34" s="4" t="s">
        <v>6</v>
      </c>
      <c r="I34" s="8" t="s">
        <v>6</v>
      </c>
      <c r="J34" s="7" t="s">
        <v>6</v>
      </c>
      <c r="K34" s="8" t="s">
        <v>6</v>
      </c>
      <c r="L34" s="4" t="s">
        <v>6</v>
      </c>
      <c r="M34" s="8" t="s">
        <v>6</v>
      </c>
    </row>
    <row r="35" spans="1:13" ht="12.75" customHeight="1">
      <c r="A35" s="9">
        <v>571</v>
      </c>
      <c r="B35" s="3" t="s">
        <v>157</v>
      </c>
      <c r="C35" s="3" t="s">
        <v>158</v>
      </c>
      <c r="D35" s="21" t="s">
        <v>158</v>
      </c>
      <c r="E35" s="2" t="s">
        <v>272</v>
      </c>
      <c r="F35" s="7" t="s">
        <v>6</v>
      </c>
      <c r="G35" s="8" t="s">
        <v>6</v>
      </c>
      <c r="H35" s="4" t="s">
        <v>6</v>
      </c>
      <c r="I35" s="8" t="s">
        <v>6</v>
      </c>
      <c r="J35" s="7" t="s">
        <v>6</v>
      </c>
      <c r="K35" s="8" t="s">
        <v>6</v>
      </c>
      <c r="L35" s="4" t="s">
        <v>6</v>
      </c>
      <c r="M35" s="8" t="s">
        <v>6</v>
      </c>
    </row>
    <row r="36" spans="1:13" ht="12.75" customHeight="1">
      <c r="A36" s="9">
        <v>1958</v>
      </c>
      <c r="B36" s="3" t="s">
        <v>163</v>
      </c>
      <c r="C36" s="3" t="s">
        <v>164</v>
      </c>
      <c r="D36" s="21" t="s">
        <v>164</v>
      </c>
      <c r="E36" s="2" t="s">
        <v>272</v>
      </c>
      <c r="F36" s="7" t="s">
        <v>6</v>
      </c>
      <c r="G36" s="8">
        <v>73000</v>
      </c>
      <c r="H36" s="4">
        <v>1100000</v>
      </c>
      <c r="I36" s="8" t="s">
        <v>6</v>
      </c>
      <c r="J36" s="7">
        <v>60000</v>
      </c>
      <c r="K36" s="8">
        <v>42000</v>
      </c>
      <c r="L36" s="4" t="s">
        <v>6</v>
      </c>
      <c r="M36" s="8">
        <v>6800000</v>
      </c>
    </row>
    <row r="37" spans="1:13" ht="12.75" customHeight="1">
      <c r="A37" s="9">
        <v>1822</v>
      </c>
      <c r="B37" s="3" t="s">
        <v>165</v>
      </c>
      <c r="C37" s="3" t="s">
        <v>166</v>
      </c>
      <c r="D37" s="21" t="s">
        <v>166</v>
      </c>
      <c r="E37" s="2" t="s">
        <v>272</v>
      </c>
      <c r="F37" s="7" t="s">
        <v>6</v>
      </c>
      <c r="G37" s="8">
        <v>44000</v>
      </c>
      <c r="H37" s="4">
        <v>1700000</v>
      </c>
      <c r="I37" s="8">
        <v>2000000</v>
      </c>
      <c r="J37" s="7">
        <v>17000000</v>
      </c>
      <c r="K37" s="8" t="s">
        <v>6</v>
      </c>
      <c r="L37" s="4">
        <v>26000000</v>
      </c>
      <c r="M37" s="8">
        <v>16000000</v>
      </c>
    </row>
    <row r="38" spans="1:13" ht="12.75" customHeight="1">
      <c r="A38" s="9">
        <v>929</v>
      </c>
      <c r="B38" s="3" t="s">
        <v>167</v>
      </c>
      <c r="C38" s="3" t="s">
        <v>168</v>
      </c>
      <c r="D38" s="21" t="s">
        <v>168</v>
      </c>
      <c r="E38" s="2" t="s">
        <v>267</v>
      </c>
      <c r="F38" s="7" t="s">
        <v>6</v>
      </c>
      <c r="G38" s="8" t="s">
        <v>6</v>
      </c>
      <c r="H38" s="4">
        <v>6000</v>
      </c>
      <c r="I38" s="8">
        <v>4300000</v>
      </c>
      <c r="J38" s="7">
        <v>110000</v>
      </c>
      <c r="K38" s="8" t="s">
        <v>6</v>
      </c>
      <c r="L38" s="4">
        <v>1100000</v>
      </c>
      <c r="M38" s="8" t="s">
        <v>6</v>
      </c>
    </row>
    <row r="39" spans="1:13" ht="12.75" customHeight="1">
      <c r="A39" s="9">
        <v>1233</v>
      </c>
      <c r="B39" s="3" t="s">
        <v>176</v>
      </c>
      <c r="C39" s="3" t="s">
        <v>19</v>
      </c>
      <c r="D39" s="21" t="s">
        <v>177</v>
      </c>
      <c r="E39" s="2" t="s">
        <v>272</v>
      </c>
      <c r="F39" s="7">
        <v>480000</v>
      </c>
      <c r="G39" s="8">
        <f>320000</f>
        <v>320000</v>
      </c>
      <c r="H39" s="4">
        <v>400000</v>
      </c>
      <c r="I39" s="8">
        <v>4400</v>
      </c>
      <c r="J39" s="7">
        <v>2300000</v>
      </c>
      <c r="K39" s="8" t="s">
        <v>6</v>
      </c>
      <c r="L39" s="4">
        <v>550000</v>
      </c>
      <c r="M39" s="8">
        <v>790000</v>
      </c>
    </row>
    <row r="40" spans="1:14" s="5" customFormat="1" ht="12.75" customHeight="1">
      <c r="A40" s="9">
        <v>450</v>
      </c>
      <c r="B40" s="3" t="s">
        <v>180</v>
      </c>
      <c r="C40" s="3" t="s">
        <v>181</v>
      </c>
      <c r="D40" s="21" t="s">
        <v>181</v>
      </c>
      <c r="E40" s="2" t="s">
        <v>272</v>
      </c>
      <c r="F40" s="7" t="s">
        <v>6</v>
      </c>
      <c r="G40" s="8">
        <v>12000</v>
      </c>
      <c r="H40" s="4">
        <v>300000</v>
      </c>
      <c r="I40" s="8" t="s">
        <v>6</v>
      </c>
      <c r="J40" s="7" t="s">
        <v>6</v>
      </c>
      <c r="K40" s="8" t="s">
        <v>6</v>
      </c>
      <c r="L40" s="4" t="s">
        <v>6</v>
      </c>
      <c r="M40" s="8" t="s">
        <v>6</v>
      </c>
      <c r="N40" s="19"/>
    </row>
    <row r="41" spans="1:13" ht="12.75" customHeight="1">
      <c r="A41" s="9">
        <v>271</v>
      </c>
      <c r="B41" s="3" t="s">
        <v>186</v>
      </c>
      <c r="C41" s="3" t="s">
        <v>187</v>
      </c>
      <c r="D41" s="21" t="s">
        <v>187</v>
      </c>
      <c r="E41" s="2" t="s">
        <v>272</v>
      </c>
      <c r="F41" s="7">
        <v>15000</v>
      </c>
      <c r="G41" s="8">
        <f>1700</f>
        <v>1700</v>
      </c>
      <c r="H41" s="4">
        <v>19000000</v>
      </c>
      <c r="I41" s="8">
        <v>18000000</v>
      </c>
      <c r="J41" s="7" t="s">
        <v>6</v>
      </c>
      <c r="K41" s="8">
        <v>94000</v>
      </c>
      <c r="L41" s="4">
        <v>22000000</v>
      </c>
      <c r="M41" s="8">
        <v>17000</v>
      </c>
    </row>
    <row r="42" spans="1:13" ht="12.75" customHeight="1">
      <c r="A42" s="9">
        <v>38</v>
      </c>
      <c r="B42" s="3" t="s">
        <v>192</v>
      </c>
      <c r="C42" s="3" t="s">
        <v>193</v>
      </c>
      <c r="D42" s="21" t="s">
        <v>193</v>
      </c>
      <c r="E42" s="2" t="s">
        <v>272</v>
      </c>
      <c r="F42" s="7" t="s">
        <v>6</v>
      </c>
      <c r="G42" s="8">
        <f>94000</f>
        <v>94000</v>
      </c>
      <c r="H42" s="4">
        <v>490000</v>
      </c>
      <c r="I42" s="8">
        <v>350000</v>
      </c>
      <c r="J42" s="7">
        <v>71000</v>
      </c>
      <c r="K42" s="8">
        <v>190000</v>
      </c>
      <c r="L42" s="4">
        <v>9800000</v>
      </c>
      <c r="M42" s="8">
        <v>4100000</v>
      </c>
    </row>
    <row r="43" spans="1:13" ht="12.75" customHeight="1">
      <c r="A43" s="9">
        <v>1224</v>
      </c>
      <c r="B43" s="3" t="s">
        <v>196</v>
      </c>
      <c r="C43" s="3" t="s">
        <v>19</v>
      </c>
      <c r="D43" s="21" t="s">
        <v>197</v>
      </c>
      <c r="E43" s="2" t="s">
        <v>267</v>
      </c>
      <c r="F43" s="7" t="s">
        <v>6</v>
      </c>
      <c r="G43" s="8" t="s">
        <v>6</v>
      </c>
      <c r="H43" s="4">
        <v>97000</v>
      </c>
      <c r="I43" s="8">
        <v>89000</v>
      </c>
      <c r="J43" s="7">
        <v>360000</v>
      </c>
      <c r="K43" s="8" t="s">
        <v>6</v>
      </c>
      <c r="L43" s="4">
        <v>990000</v>
      </c>
      <c r="M43" s="8">
        <v>1400000</v>
      </c>
    </row>
    <row r="44" spans="1:13" ht="12.75" customHeight="1">
      <c r="A44" s="9">
        <v>340</v>
      </c>
      <c r="B44" s="3" t="s">
        <v>203</v>
      </c>
      <c r="C44" s="3" t="s">
        <v>204</v>
      </c>
      <c r="D44" s="21" t="s">
        <v>204</v>
      </c>
      <c r="E44" s="2" t="s">
        <v>267</v>
      </c>
      <c r="F44" s="7" t="s">
        <v>6</v>
      </c>
      <c r="G44" s="8">
        <v>3600000</v>
      </c>
      <c r="H44" s="4">
        <v>9400000</v>
      </c>
      <c r="I44" s="8">
        <v>560000</v>
      </c>
      <c r="J44" s="7">
        <v>1000000</v>
      </c>
      <c r="K44" s="8">
        <v>2100000</v>
      </c>
      <c r="L44" s="4" t="s">
        <v>6</v>
      </c>
      <c r="M44" s="8">
        <v>1400000</v>
      </c>
    </row>
    <row r="45" spans="1:13" ht="12.75" customHeight="1">
      <c r="A45" s="9">
        <v>491</v>
      </c>
      <c r="B45" s="3" t="s">
        <v>209</v>
      </c>
      <c r="C45" s="3" t="s">
        <v>19</v>
      </c>
      <c r="D45" s="21" t="s">
        <v>210</v>
      </c>
      <c r="E45" s="2" t="s">
        <v>272</v>
      </c>
      <c r="F45" s="7" t="s">
        <v>6</v>
      </c>
      <c r="G45" s="8" t="s">
        <v>6</v>
      </c>
      <c r="H45" s="4">
        <v>690000</v>
      </c>
      <c r="I45" s="8">
        <v>1700000</v>
      </c>
      <c r="J45" s="7" t="s">
        <v>6</v>
      </c>
      <c r="K45" s="8">
        <v>1100000</v>
      </c>
      <c r="L45" s="4">
        <v>5700000</v>
      </c>
      <c r="M45" s="8">
        <v>7500000</v>
      </c>
    </row>
    <row r="46" spans="1:13" ht="12.75" customHeight="1">
      <c r="A46" s="9">
        <v>380</v>
      </c>
      <c r="B46" s="3" t="s">
        <v>211</v>
      </c>
      <c r="C46" s="3" t="s">
        <v>19</v>
      </c>
      <c r="D46" s="21" t="s">
        <v>212</v>
      </c>
      <c r="E46" s="2" t="s">
        <v>272</v>
      </c>
      <c r="F46" s="7" t="s">
        <v>6</v>
      </c>
      <c r="G46" s="8">
        <f>1100000</f>
        <v>1100000</v>
      </c>
      <c r="H46" s="4">
        <v>550000</v>
      </c>
      <c r="I46" s="8">
        <v>6600000</v>
      </c>
      <c r="J46" s="7">
        <v>1100000</v>
      </c>
      <c r="K46" s="8" t="s">
        <v>6</v>
      </c>
      <c r="L46" s="4" t="s">
        <v>6</v>
      </c>
      <c r="M46" s="8">
        <v>1000000</v>
      </c>
    </row>
    <row r="47" spans="1:13" ht="12.75" customHeight="1">
      <c r="A47" s="9">
        <v>700</v>
      </c>
      <c r="B47" s="3" t="s">
        <v>232</v>
      </c>
      <c r="C47" s="3" t="s">
        <v>19</v>
      </c>
      <c r="D47" s="21" t="s">
        <v>233</v>
      </c>
      <c r="E47" s="2" t="s">
        <v>267</v>
      </c>
      <c r="F47" s="7" t="s">
        <v>6</v>
      </c>
      <c r="G47" s="8" t="s">
        <v>6</v>
      </c>
      <c r="H47" s="4" t="s">
        <v>6</v>
      </c>
      <c r="I47" s="8" t="s">
        <v>6</v>
      </c>
      <c r="J47" s="7" t="s">
        <v>6</v>
      </c>
      <c r="K47" s="8" t="s">
        <v>6</v>
      </c>
      <c r="L47" s="4">
        <v>1300000</v>
      </c>
      <c r="M47" s="8">
        <v>850000</v>
      </c>
    </row>
    <row r="48" spans="1:13" ht="12.75" customHeight="1">
      <c r="A48" s="9">
        <v>657</v>
      </c>
      <c r="B48" s="3" t="s">
        <v>234</v>
      </c>
      <c r="C48" s="3" t="s">
        <v>19</v>
      </c>
      <c r="D48" s="21" t="s">
        <v>235</v>
      </c>
      <c r="E48" s="2" t="s">
        <v>272</v>
      </c>
      <c r="F48" s="7" t="s">
        <v>6</v>
      </c>
      <c r="G48" s="8">
        <f>1500</f>
        <v>1500</v>
      </c>
      <c r="H48" s="4" t="s">
        <v>6</v>
      </c>
      <c r="I48" s="8" t="s">
        <v>6</v>
      </c>
      <c r="J48" s="7" t="s">
        <v>6</v>
      </c>
      <c r="K48" s="8" t="s">
        <v>6</v>
      </c>
      <c r="L48" s="4">
        <v>2800</v>
      </c>
      <c r="M48" s="8">
        <v>320000</v>
      </c>
    </row>
    <row r="49" spans="1:13" ht="12.75" customHeight="1">
      <c r="A49" s="9">
        <v>55</v>
      </c>
      <c r="B49" s="3" t="s">
        <v>236</v>
      </c>
      <c r="C49" s="3" t="s">
        <v>237</v>
      </c>
      <c r="D49" s="21" t="s">
        <v>237</v>
      </c>
      <c r="E49" s="2" t="s">
        <v>272</v>
      </c>
      <c r="F49" s="7" t="s">
        <v>6</v>
      </c>
      <c r="G49" s="8" t="s">
        <v>6</v>
      </c>
      <c r="H49" s="4">
        <f>1600</f>
        <v>1600</v>
      </c>
      <c r="I49" s="8">
        <f>9000</f>
        <v>9000</v>
      </c>
      <c r="J49" s="7">
        <v>3200</v>
      </c>
      <c r="K49" s="8" t="s">
        <v>6</v>
      </c>
      <c r="L49" s="4">
        <v>2300000</v>
      </c>
      <c r="M49" s="8">
        <v>210000</v>
      </c>
    </row>
    <row r="50" spans="1:13" ht="12.75" customHeight="1">
      <c r="A50" s="9">
        <v>799</v>
      </c>
      <c r="B50" s="3" t="s">
        <v>238</v>
      </c>
      <c r="C50" s="3" t="s">
        <v>239</v>
      </c>
      <c r="D50" s="21" t="s">
        <v>240</v>
      </c>
      <c r="E50" s="2" t="s">
        <v>272</v>
      </c>
      <c r="F50" s="7" t="s">
        <v>6</v>
      </c>
      <c r="G50" s="8" t="s">
        <v>6</v>
      </c>
      <c r="H50" s="4">
        <f>22000</f>
        <v>22000</v>
      </c>
      <c r="I50" s="8" t="s">
        <v>6</v>
      </c>
      <c r="J50" s="7" t="s">
        <v>6</v>
      </c>
      <c r="K50" s="8" t="s">
        <v>6</v>
      </c>
      <c r="L50" s="4">
        <f>4700000</f>
        <v>4700000</v>
      </c>
      <c r="M50" s="8">
        <f>2100000</f>
        <v>2100000</v>
      </c>
    </row>
    <row r="51" spans="1:13" ht="12.75" customHeight="1">
      <c r="A51" s="9">
        <v>883</v>
      </c>
      <c r="B51" s="3" t="s">
        <v>241</v>
      </c>
      <c r="C51" s="3" t="s">
        <v>242</v>
      </c>
      <c r="D51" s="21" t="s">
        <v>243</v>
      </c>
      <c r="E51" s="2" t="s">
        <v>272</v>
      </c>
      <c r="F51" s="7" t="s">
        <v>6</v>
      </c>
      <c r="G51" s="8" t="s">
        <v>6</v>
      </c>
      <c r="H51" s="4" t="s">
        <v>6</v>
      </c>
      <c r="I51" s="8" t="s">
        <v>6</v>
      </c>
      <c r="J51" s="7" t="s">
        <v>6</v>
      </c>
      <c r="K51" s="8" t="s">
        <v>6</v>
      </c>
      <c r="L51" s="4">
        <v>1200000</v>
      </c>
      <c r="M51" s="8" t="s">
        <v>6</v>
      </c>
    </row>
    <row r="52" spans="1:13" ht="12.75" customHeight="1">
      <c r="A52" s="9">
        <v>748</v>
      </c>
      <c r="B52" s="3" t="s">
        <v>248</v>
      </c>
      <c r="C52" s="3" t="s">
        <v>249</v>
      </c>
      <c r="D52" s="21" t="s">
        <v>249</v>
      </c>
      <c r="E52" s="2" t="s">
        <v>272</v>
      </c>
      <c r="F52" s="7" t="s">
        <v>6</v>
      </c>
      <c r="G52" s="8" t="s">
        <v>6</v>
      </c>
      <c r="H52" s="4" t="s">
        <v>6</v>
      </c>
      <c r="I52" s="8">
        <v>24000</v>
      </c>
      <c r="J52" s="7" t="s">
        <v>6</v>
      </c>
      <c r="K52" s="8">
        <v>4100</v>
      </c>
      <c r="L52" s="4">
        <v>3000</v>
      </c>
      <c r="M52" s="8">
        <v>2900000</v>
      </c>
    </row>
    <row r="53" spans="1:13" ht="12.75" customHeight="1">
      <c r="A53" s="9">
        <v>72</v>
      </c>
      <c r="B53" s="3" t="s">
        <v>250</v>
      </c>
      <c r="C53" s="3" t="s">
        <v>19</v>
      </c>
      <c r="D53" s="21" t="s">
        <v>251</v>
      </c>
      <c r="E53" s="2" t="s">
        <v>272</v>
      </c>
      <c r="F53" s="7" t="s">
        <v>6</v>
      </c>
      <c r="G53" s="8">
        <f>5000000</f>
        <v>5000000</v>
      </c>
      <c r="H53" s="4" t="s">
        <v>6</v>
      </c>
      <c r="I53" s="8" t="s">
        <v>6</v>
      </c>
      <c r="J53" s="7" t="s">
        <v>6</v>
      </c>
      <c r="K53" s="8" t="s">
        <v>6</v>
      </c>
      <c r="L53" s="4" t="s">
        <v>6</v>
      </c>
      <c r="M53" s="8" t="s">
        <v>6</v>
      </c>
    </row>
    <row r="54" spans="1:13" ht="12.75" customHeight="1">
      <c r="A54" s="9">
        <v>188</v>
      </c>
      <c r="B54" s="3" t="s">
        <v>257</v>
      </c>
      <c r="C54" s="3" t="s">
        <v>19</v>
      </c>
      <c r="D54" s="21" t="s">
        <v>258</v>
      </c>
      <c r="E54" s="2" t="s">
        <v>272</v>
      </c>
      <c r="F54" s="7" t="s">
        <v>6</v>
      </c>
      <c r="G54" s="8">
        <v>410000</v>
      </c>
      <c r="H54" s="4" t="s">
        <v>6</v>
      </c>
      <c r="I54" s="8">
        <v>1200000</v>
      </c>
      <c r="J54" s="7" t="s">
        <v>6</v>
      </c>
      <c r="K54" s="8">
        <v>1100000</v>
      </c>
      <c r="L54" s="4">
        <v>82000</v>
      </c>
      <c r="M54" s="8" t="s">
        <v>6</v>
      </c>
    </row>
    <row r="55" spans="1:13" ht="12.75" customHeight="1">
      <c r="A55" s="9">
        <v>1602</v>
      </c>
      <c r="B55" s="3" t="s">
        <v>7</v>
      </c>
      <c r="C55" s="3" t="s">
        <v>8</v>
      </c>
      <c r="D55" s="21" t="s">
        <v>8</v>
      </c>
      <c r="E55" s="2" t="s">
        <v>272</v>
      </c>
      <c r="F55" s="7" t="s">
        <v>6</v>
      </c>
      <c r="G55" s="8" t="s">
        <v>6</v>
      </c>
      <c r="H55" s="4">
        <v>2700000</v>
      </c>
      <c r="I55" s="8">
        <v>6900000</v>
      </c>
      <c r="J55" s="7">
        <v>300000</v>
      </c>
      <c r="K55" s="8" t="s">
        <v>6</v>
      </c>
      <c r="L55" s="4" t="s">
        <v>6</v>
      </c>
      <c r="M55" s="38" t="s">
        <v>300</v>
      </c>
    </row>
    <row r="56" spans="1:13" ht="12.75" customHeight="1">
      <c r="A56" s="9">
        <v>374</v>
      </c>
      <c r="B56" s="3" t="s">
        <v>244</v>
      </c>
      <c r="C56" s="3" t="s">
        <v>245</v>
      </c>
      <c r="D56" s="21" t="s">
        <v>245</v>
      </c>
      <c r="E56" s="2" t="s">
        <v>267</v>
      </c>
      <c r="F56" s="7" t="s">
        <v>6</v>
      </c>
      <c r="G56" s="8">
        <v>39000</v>
      </c>
      <c r="H56" s="4" t="s">
        <v>6</v>
      </c>
      <c r="I56" s="8" t="s">
        <v>6</v>
      </c>
      <c r="J56" s="7" t="s">
        <v>6</v>
      </c>
      <c r="K56" s="8" t="s">
        <v>6</v>
      </c>
      <c r="L56" s="4" t="s">
        <v>6</v>
      </c>
      <c r="M56" s="22" t="s">
        <v>269</v>
      </c>
    </row>
    <row r="57" spans="1:13" ht="12.75" customHeight="1">
      <c r="A57" s="9">
        <v>408</v>
      </c>
      <c r="B57" s="3" t="s">
        <v>246</v>
      </c>
      <c r="C57" s="3" t="s">
        <v>247</v>
      </c>
      <c r="D57" s="21" t="s">
        <v>247</v>
      </c>
      <c r="E57" s="2" t="s">
        <v>267</v>
      </c>
      <c r="F57" s="7" t="s">
        <v>6</v>
      </c>
      <c r="G57" s="8" t="s">
        <v>6</v>
      </c>
      <c r="H57" s="4">
        <v>1900000</v>
      </c>
      <c r="I57" s="8">
        <v>3000000</v>
      </c>
      <c r="J57" s="7">
        <v>2200000</v>
      </c>
      <c r="K57" s="8">
        <v>23000</v>
      </c>
      <c r="L57" s="4">
        <v>4800000</v>
      </c>
      <c r="M57" s="22" t="s">
        <v>269</v>
      </c>
    </row>
    <row r="58" spans="1:13" ht="12.75" customHeight="1">
      <c r="A58" s="9">
        <v>39</v>
      </c>
      <c r="B58" s="3" t="s">
        <v>222</v>
      </c>
      <c r="C58" s="3" t="s">
        <v>223</v>
      </c>
      <c r="D58" s="21" t="s">
        <v>223</v>
      </c>
      <c r="E58" s="2" t="s">
        <v>267</v>
      </c>
      <c r="F58" s="7" t="s">
        <v>6</v>
      </c>
      <c r="G58" s="8">
        <f>120000</f>
        <v>120000</v>
      </c>
      <c r="H58" s="4" t="s">
        <v>6</v>
      </c>
      <c r="I58" s="8">
        <v>18000</v>
      </c>
      <c r="J58" s="7">
        <v>440000</v>
      </c>
      <c r="K58" s="8">
        <v>740000</v>
      </c>
      <c r="L58" s="4">
        <v>1700000</v>
      </c>
      <c r="M58" s="22" t="s">
        <v>269</v>
      </c>
    </row>
    <row r="59" spans="1:13" ht="12.75" customHeight="1">
      <c r="A59" s="9">
        <v>488</v>
      </c>
      <c r="B59" s="3" t="s">
        <v>23</v>
      </c>
      <c r="C59" s="3" t="s">
        <v>24</v>
      </c>
      <c r="D59" s="21" t="s">
        <v>24</v>
      </c>
      <c r="E59" s="2" t="s">
        <v>272</v>
      </c>
      <c r="F59" s="7">
        <f>24000</f>
        <v>24000</v>
      </c>
      <c r="G59" s="8">
        <f>1400</f>
        <v>1400</v>
      </c>
      <c r="H59" s="4">
        <f>1600000</f>
        <v>1600000</v>
      </c>
      <c r="I59" s="8">
        <f>4000000</f>
        <v>4000000</v>
      </c>
      <c r="J59" s="7" t="s">
        <v>6</v>
      </c>
      <c r="K59" s="8" t="s">
        <v>6</v>
      </c>
      <c r="L59" s="4">
        <f>3100000</f>
        <v>3100000</v>
      </c>
      <c r="M59" s="8" t="s">
        <v>269</v>
      </c>
    </row>
    <row r="60" spans="1:13" ht="12.75" customHeight="1">
      <c r="A60" s="9">
        <v>1578</v>
      </c>
      <c r="B60" s="3" t="s">
        <v>32</v>
      </c>
      <c r="C60" s="3" t="s">
        <v>19</v>
      </c>
      <c r="D60" s="21" t="s">
        <v>33</v>
      </c>
      <c r="E60" s="2" t="s">
        <v>267</v>
      </c>
      <c r="F60" s="7" t="s">
        <v>6</v>
      </c>
      <c r="G60" s="8">
        <v>8100</v>
      </c>
      <c r="H60" s="4">
        <v>7300</v>
      </c>
      <c r="I60" s="8" t="s">
        <v>6</v>
      </c>
      <c r="J60" s="7">
        <v>610000</v>
      </c>
      <c r="K60" s="8" t="s">
        <v>6</v>
      </c>
      <c r="L60" s="4">
        <v>670000</v>
      </c>
      <c r="M60" s="8" t="s">
        <v>269</v>
      </c>
    </row>
    <row r="61" spans="1:13" ht="12.75" customHeight="1">
      <c r="A61" s="9">
        <v>31</v>
      </c>
      <c r="B61" s="3" t="s">
        <v>40</v>
      </c>
      <c r="C61" s="3" t="s">
        <v>41</v>
      </c>
      <c r="D61" s="21" t="s">
        <v>41</v>
      </c>
      <c r="E61" s="2" t="s">
        <v>272</v>
      </c>
      <c r="F61" s="7" t="s">
        <v>6</v>
      </c>
      <c r="G61" s="8">
        <v>110000</v>
      </c>
      <c r="H61" s="4">
        <v>38000</v>
      </c>
      <c r="I61" s="8">
        <v>28000</v>
      </c>
      <c r="J61" s="7">
        <v>14000</v>
      </c>
      <c r="K61" s="8">
        <v>440000</v>
      </c>
      <c r="L61" s="4">
        <v>4700000</v>
      </c>
      <c r="M61" s="8" t="s">
        <v>269</v>
      </c>
    </row>
    <row r="62" spans="1:13" ht="12.75" customHeight="1">
      <c r="A62" s="9">
        <v>472</v>
      </c>
      <c r="B62" s="3" t="s">
        <v>48</v>
      </c>
      <c r="C62" s="3" t="s">
        <v>49</v>
      </c>
      <c r="D62" s="21" t="s">
        <v>49</v>
      </c>
      <c r="E62" s="2" t="s">
        <v>272</v>
      </c>
      <c r="F62" s="7" t="s">
        <v>6</v>
      </c>
      <c r="G62" s="8" t="s">
        <v>6</v>
      </c>
      <c r="H62" s="4">
        <v>120000</v>
      </c>
      <c r="I62" s="8">
        <v>210000</v>
      </c>
      <c r="J62" s="7" t="s">
        <v>6</v>
      </c>
      <c r="K62" s="8">
        <v>1500000</v>
      </c>
      <c r="L62" s="4" t="s">
        <v>6</v>
      </c>
      <c r="M62" s="8" t="s">
        <v>269</v>
      </c>
    </row>
    <row r="63" spans="1:13" ht="12" customHeight="1">
      <c r="A63" s="9">
        <v>814</v>
      </c>
      <c r="B63" s="3" t="s">
        <v>59</v>
      </c>
      <c r="C63" s="3" t="s">
        <v>60</v>
      </c>
      <c r="D63" s="21" t="s">
        <v>60</v>
      </c>
      <c r="E63" s="2" t="s">
        <v>267</v>
      </c>
      <c r="F63" s="7" t="s">
        <v>6</v>
      </c>
      <c r="G63" s="8">
        <v>13000</v>
      </c>
      <c r="H63" s="4">
        <v>33000</v>
      </c>
      <c r="I63" s="8">
        <v>820000</v>
      </c>
      <c r="J63" s="7">
        <v>4900</v>
      </c>
      <c r="K63" s="8">
        <v>27000</v>
      </c>
      <c r="L63" s="4">
        <v>19000000</v>
      </c>
      <c r="M63" s="8" t="s">
        <v>269</v>
      </c>
    </row>
    <row r="64" spans="1:13" ht="12.75" customHeight="1">
      <c r="A64" s="9">
        <v>789</v>
      </c>
      <c r="B64" s="3" t="s">
        <v>194</v>
      </c>
      <c r="C64" s="3" t="s">
        <v>19</v>
      </c>
      <c r="D64" s="21" t="s">
        <v>195</v>
      </c>
      <c r="E64" s="2" t="s">
        <v>272</v>
      </c>
      <c r="F64" s="7">
        <f>95000</f>
        <v>95000</v>
      </c>
      <c r="G64" s="8" t="s">
        <v>6</v>
      </c>
      <c r="H64" s="4">
        <f>6400000</f>
        <v>6400000</v>
      </c>
      <c r="I64" s="8">
        <f>22000000</f>
        <v>22000000</v>
      </c>
      <c r="J64" s="7">
        <f>600000</f>
        <v>600000</v>
      </c>
      <c r="K64" s="8">
        <f>4000000</f>
        <v>4000000</v>
      </c>
      <c r="L64" s="4">
        <f>3100000</f>
        <v>3100000</v>
      </c>
      <c r="M64" s="22" t="s">
        <v>269</v>
      </c>
    </row>
    <row r="65" spans="1:13" ht="12.75" customHeight="1">
      <c r="A65" s="9">
        <v>705</v>
      </c>
      <c r="B65" s="3" t="s">
        <v>119</v>
      </c>
      <c r="C65" s="3" t="s">
        <v>19</v>
      </c>
      <c r="D65" s="21" t="s">
        <v>120</v>
      </c>
      <c r="E65" s="2" t="s">
        <v>267</v>
      </c>
      <c r="F65" s="7" t="s">
        <v>6</v>
      </c>
      <c r="G65" s="8" t="s">
        <v>6</v>
      </c>
      <c r="H65" s="4">
        <v>180000</v>
      </c>
      <c r="I65" s="8">
        <v>590000</v>
      </c>
      <c r="J65" s="7">
        <v>250000</v>
      </c>
      <c r="K65" s="8" t="s">
        <v>6</v>
      </c>
      <c r="L65" s="4">
        <v>12000</v>
      </c>
      <c r="M65" s="22" t="s">
        <v>269</v>
      </c>
    </row>
    <row r="66" spans="1:13" ht="12.75" customHeight="1">
      <c r="A66" s="9">
        <v>854</v>
      </c>
      <c r="B66" s="3" t="s">
        <v>65</v>
      </c>
      <c r="C66" s="3" t="s">
        <v>66</v>
      </c>
      <c r="D66" s="21" t="s">
        <v>66</v>
      </c>
      <c r="E66" s="2" t="s">
        <v>272</v>
      </c>
      <c r="F66" s="7">
        <v>2300000</v>
      </c>
      <c r="G66" s="8" t="s">
        <v>6</v>
      </c>
      <c r="H66" s="4">
        <v>12000000</v>
      </c>
      <c r="I66" s="8">
        <v>38000000</v>
      </c>
      <c r="J66" s="7" t="s">
        <v>6</v>
      </c>
      <c r="K66" s="8">
        <v>270000</v>
      </c>
      <c r="L66" s="4" t="s">
        <v>269</v>
      </c>
      <c r="M66" s="8" t="s">
        <v>269</v>
      </c>
    </row>
    <row r="67" spans="1:13" ht="12.75" customHeight="1">
      <c r="A67" s="9">
        <v>1803</v>
      </c>
      <c r="B67" s="3" t="s">
        <v>102</v>
      </c>
      <c r="C67" s="3" t="s">
        <v>19</v>
      </c>
      <c r="D67" s="21" t="s">
        <v>103</v>
      </c>
      <c r="E67" s="2" t="s">
        <v>267</v>
      </c>
      <c r="F67" s="7" t="s">
        <v>6</v>
      </c>
      <c r="G67" s="8" t="s">
        <v>6</v>
      </c>
      <c r="H67" s="4">
        <v>1900000</v>
      </c>
      <c r="I67" s="8">
        <v>1200000</v>
      </c>
      <c r="J67" s="7" t="s">
        <v>6</v>
      </c>
      <c r="K67" s="8" t="s">
        <v>6</v>
      </c>
      <c r="L67" s="4" t="s">
        <v>269</v>
      </c>
      <c r="M67" s="8" t="s">
        <v>269</v>
      </c>
    </row>
    <row r="68" spans="1:13" ht="12.75" customHeight="1">
      <c r="A68" s="9">
        <v>145</v>
      </c>
      <c r="B68" s="3" t="s">
        <v>182</v>
      </c>
      <c r="C68" s="3" t="s">
        <v>19</v>
      </c>
      <c r="D68" s="21" t="s">
        <v>183</v>
      </c>
      <c r="E68" s="2" t="s">
        <v>267</v>
      </c>
      <c r="F68" s="7" t="s">
        <v>6</v>
      </c>
      <c r="G68" s="8">
        <f>1500000</f>
        <v>1500000</v>
      </c>
      <c r="H68" s="4">
        <v>270000</v>
      </c>
      <c r="I68" s="8">
        <v>4100000</v>
      </c>
      <c r="J68" s="7">
        <v>2000000</v>
      </c>
      <c r="K68" s="22" t="s">
        <v>269</v>
      </c>
      <c r="L68" s="4">
        <v>560000</v>
      </c>
      <c r="M68" s="22" t="s">
        <v>269</v>
      </c>
    </row>
    <row r="69" spans="1:13" ht="12.75" customHeight="1">
      <c r="A69" s="9">
        <v>754</v>
      </c>
      <c r="B69" s="3" t="s">
        <v>25</v>
      </c>
      <c r="C69" s="3" t="s">
        <v>26</v>
      </c>
      <c r="D69" s="21" t="s">
        <v>27</v>
      </c>
      <c r="E69" s="2" t="s">
        <v>267</v>
      </c>
      <c r="F69" s="7" t="s">
        <v>6</v>
      </c>
      <c r="G69" s="8" t="s">
        <v>6</v>
      </c>
      <c r="H69" s="4">
        <f>1300000</f>
        <v>1300000</v>
      </c>
      <c r="I69" s="8">
        <f>14000000</f>
        <v>14000000</v>
      </c>
      <c r="J69" s="39" t="s">
        <v>301</v>
      </c>
      <c r="K69" s="8" t="s">
        <v>268</v>
      </c>
      <c r="L69" s="4" t="s">
        <v>268</v>
      </c>
      <c r="M69" s="8" t="s">
        <v>268</v>
      </c>
    </row>
    <row r="70" spans="1:13" ht="12.75" customHeight="1">
      <c r="A70" s="9">
        <v>167</v>
      </c>
      <c r="B70" s="3" t="s">
        <v>74</v>
      </c>
      <c r="C70" s="3" t="s">
        <v>75</v>
      </c>
      <c r="D70" s="21" t="s">
        <v>75</v>
      </c>
      <c r="E70" s="2" t="s">
        <v>272</v>
      </c>
      <c r="F70" s="7">
        <f>5000</f>
        <v>5000</v>
      </c>
      <c r="G70" s="8" t="s">
        <v>6</v>
      </c>
      <c r="H70" s="4" t="s">
        <v>6</v>
      </c>
      <c r="I70" s="8">
        <f>44000</f>
        <v>44000</v>
      </c>
      <c r="J70" s="7" t="s">
        <v>268</v>
      </c>
      <c r="K70" s="8" t="s">
        <v>268</v>
      </c>
      <c r="L70" s="4" t="s">
        <v>268</v>
      </c>
      <c r="M70" s="8" t="s">
        <v>268</v>
      </c>
    </row>
    <row r="71" spans="1:13" ht="12.75" customHeight="1">
      <c r="A71" s="9">
        <v>1193</v>
      </c>
      <c r="B71" s="3" t="s">
        <v>78</v>
      </c>
      <c r="C71" s="3" t="s">
        <v>79</v>
      </c>
      <c r="D71" s="21" t="s">
        <v>79</v>
      </c>
      <c r="E71" s="2" t="s">
        <v>272</v>
      </c>
      <c r="F71" s="7" t="s">
        <v>6</v>
      </c>
      <c r="G71" s="8" t="s">
        <v>6</v>
      </c>
      <c r="H71" s="4" t="s">
        <v>6</v>
      </c>
      <c r="I71" s="8" t="s">
        <v>6</v>
      </c>
      <c r="J71" s="7" t="s">
        <v>268</v>
      </c>
      <c r="K71" s="8" t="s">
        <v>268</v>
      </c>
      <c r="L71" s="4" t="s">
        <v>268</v>
      </c>
      <c r="M71" s="8" t="s">
        <v>268</v>
      </c>
    </row>
    <row r="72" spans="1:13" ht="12.75" customHeight="1">
      <c r="A72" s="9">
        <v>2266</v>
      </c>
      <c r="B72" s="3" t="s">
        <v>86</v>
      </c>
      <c r="C72" s="3" t="s">
        <v>19</v>
      </c>
      <c r="D72" s="21" t="s">
        <v>87</v>
      </c>
      <c r="E72" s="2" t="s">
        <v>272</v>
      </c>
      <c r="F72" s="7">
        <v>190000</v>
      </c>
      <c r="G72" s="8">
        <v>170000</v>
      </c>
      <c r="H72" s="4">
        <v>1800000</v>
      </c>
      <c r="I72" s="8">
        <v>1800000</v>
      </c>
      <c r="J72" s="7" t="s">
        <v>268</v>
      </c>
      <c r="K72" s="8" t="s">
        <v>268</v>
      </c>
      <c r="L72" s="4" t="s">
        <v>268</v>
      </c>
      <c r="M72" s="8" t="s">
        <v>268</v>
      </c>
    </row>
    <row r="73" spans="1:13" ht="12.75" customHeight="1">
      <c r="A73" s="9">
        <v>2336</v>
      </c>
      <c r="B73" s="3" t="s">
        <v>88</v>
      </c>
      <c r="C73" s="3" t="s">
        <v>89</v>
      </c>
      <c r="D73" s="21" t="s">
        <v>89</v>
      </c>
      <c r="E73" s="2" t="s">
        <v>270</v>
      </c>
      <c r="F73" s="7">
        <v>710000</v>
      </c>
      <c r="G73" s="8" t="s">
        <v>6</v>
      </c>
      <c r="H73" s="4">
        <v>2300000</v>
      </c>
      <c r="I73" s="8">
        <v>3200000</v>
      </c>
      <c r="J73" s="7" t="s">
        <v>268</v>
      </c>
      <c r="K73" s="8" t="s">
        <v>268</v>
      </c>
      <c r="L73" s="4" t="s">
        <v>268</v>
      </c>
      <c r="M73" s="8" t="s">
        <v>268</v>
      </c>
    </row>
    <row r="74" spans="1:13" ht="12.75" customHeight="1">
      <c r="A74" s="9">
        <v>2772</v>
      </c>
      <c r="B74" s="3" t="s">
        <v>90</v>
      </c>
      <c r="C74" s="3" t="s">
        <v>19</v>
      </c>
      <c r="D74" s="21" t="s">
        <v>91</v>
      </c>
      <c r="E74" s="2" t="s">
        <v>267</v>
      </c>
      <c r="F74" s="7">
        <v>250000</v>
      </c>
      <c r="G74" s="8">
        <v>830000</v>
      </c>
      <c r="H74" s="4">
        <v>1300000</v>
      </c>
      <c r="I74" s="8">
        <v>620000</v>
      </c>
      <c r="J74" s="7" t="s">
        <v>268</v>
      </c>
      <c r="K74" s="8" t="s">
        <v>268</v>
      </c>
      <c r="L74" s="4" t="s">
        <v>268</v>
      </c>
      <c r="M74" s="8" t="s">
        <v>268</v>
      </c>
    </row>
    <row r="75" spans="1:13" ht="12.75" customHeight="1">
      <c r="A75" s="9">
        <v>96</v>
      </c>
      <c r="B75" s="2" t="s">
        <v>96</v>
      </c>
      <c r="C75" s="3" t="s">
        <v>19</v>
      </c>
      <c r="D75" s="21" t="s">
        <v>97</v>
      </c>
      <c r="E75" s="2" t="s">
        <v>267</v>
      </c>
      <c r="F75" s="7">
        <v>270000</v>
      </c>
      <c r="G75" s="8" t="s">
        <v>6</v>
      </c>
      <c r="H75" s="4">
        <f>240000</f>
        <v>240000</v>
      </c>
      <c r="I75" s="8">
        <v>200000</v>
      </c>
      <c r="J75" s="7" t="s">
        <v>268</v>
      </c>
      <c r="K75" s="8" t="s">
        <v>268</v>
      </c>
      <c r="L75" s="4" t="s">
        <v>268</v>
      </c>
      <c r="M75" s="8" t="s">
        <v>268</v>
      </c>
    </row>
    <row r="76" spans="1:13" ht="12.75" customHeight="1">
      <c r="A76" s="9">
        <v>95</v>
      </c>
      <c r="B76" s="2" t="s">
        <v>98</v>
      </c>
      <c r="C76" s="3" t="s">
        <v>19</v>
      </c>
      <c r="D76" s="21" t="s">
        <v>99</v>
      </c>
      <c r="E76" s="2" t="s">
        <v>272</v>
      </c>
      <c r="F76" s="7">
        <v>4000</v>
      </c>
      <c r="G76" s="8" t="s">
        <v>6</v>
      </c>
      <c r="H76" s="4">
        <v>280000</v>
      </c>
      <c r="I76" s="8">
        <v>1300000</v>
      </c>
      <c r="J76" s="7" t="s">
        <v>268</v>
      </c>
      <c r="K76" s="8" t="s">
        <v>268</v>
      </c>
      <c r="L76" s="4" t="s">
        <v>268</v>
      </c>
      <c r="M76" s="8" t="s">
        <v>268</v>
      </c>
    </row>
    <row r="77" spans="1:13" ht="12.75" customHeight="1">
      <c r="A77" s="9">
        <v>683</v>
      </c>
      <c r="B77" s="3" t="s">
        <v>117</v>
      </c>
      <c r="C77" s="3" t="s">
        <v>19</v>
      </c>
      <c r="D77" s="21" t="s">
        <v>118</v>
      </c>
      <c r="E77" s="2" t="s">
        <v>271</v>
      </c>
      <c r="F77" s="7" t="s">
        <v>6</v>
      </c>
      <c r="G77" s="8" t="s">
        <v>6</v>
      </c>
      <c r="H77" s="4">
        <f>280000</f>
        <v>280000</v>
      </c>
      <c r="I77" s="8">
        <f>220000</f>
        <v>220000</v>
      </c>
      <c r="J77" s="7" t="s">
        <v>268</v>
      </c>
      <c r="K77" s="8" t="s">
        <v>268</v>
      </c>
      <c r="L77" s="4" t="s">
        <v>268</v>
      </c>
      <c r="M77" s="8" t="s">
        <v>268</v>
      </c>
    </row>
    <row r="78" spans="1:13" ht="12.75" customHeight="1">
      <c r="A78" s="9">
        <v>672</v>
      </c>
      <c r="B78" s="3" t="s">
        <v>127</v>
      </c>
      <c r="C78" s="3" t="s">
        <v>19</v>
      </c>
      <c r="D78" s="21" t="s">
        <v>128</v>
      </c>
      <c r="E78" s="2" t="s">
        <v>272</v>
      </c>
      <c r="F78" s="7">
        <f>2600</f>
        <v>2600</v>
      </c>
      <c r="G78" s="8" t="s">
        <v>6</v>
      </c>
      <c r="H78" s="4">
        <f>19000</f>
        <v>19000</v>
      </c>
      <c r="I78" s="8">
        <f>29000</f>
        <v>29000</v>
      </c>
      <c r="J78" s="7" t="s">
        <v>268</v>
      </c>
      <c r="K78" s="8" t="s">
        <v>268</v>
      </c>
      <c r="L78" s="4" t="s">
        <v>268</v>
      </c>
      <c r="M78" s="8" t="s">
        <v>268</v>
      </c>
    </row>
    <row r="79" spans="1:13" ht="12.75" customHeight="1">
      <c r="A79" s="9">
        <v>320</v>
      </c>
      <c r="B79" s="3" t="s">
        <v>141</v>
      </c>
      <c r="C79" s="3" t="s">
        <v>19</v>
      </c>
      <c r="D79" s="21" t="s">
        <v>142</v>
      </c>
      <c r="E79" s="2" t="s">
        <v>272</v>
      </c>
      <c r="F79" s="7" t="s">
        <v>6</v>
      </c>
      <c r="G79" s="8" t="s">
        <v>6</v>
      </c>
      <c r="H79" s="4">
        <f>3400000</f>
        <v>3400000</v>
      </c>
      <c r="I79" s="8">
        <f>380000</f>
        <v>380000</v>
      </c>
      <c r="J79" s="7" t="s">
        <v>268</v>
      </c>
      <c r="K79" s="8" t="s">
        <v>268</v>
      </c>
      <c r="L79" s="4" t="s">
        <v>268</v>
      </c>
      <c r="M79" s="8" t="s">
        <v>268</v>
      </c>
    </row>
    <row r="80" spans="1:13" ht="12.75" customHeight="1">
      <c r="A80" s="9">
        <v>1229</v>
      </c>
      <c r="B80" s="3" t="s">
        <v>143</v>
      </c>
      <c r="C80" s="3" t="s">
        <v>19</v>
      </c>
      <c r="D80" s="21" t="s">
        <v>144</v>
      </c>
      <c r="E80" s="2" t="s">
        <v>272</v>
      </c>
      <c r="F80" s="7" t="s">
        <v>6</v>
      </c>
      <c r="G80" s="8" t="s">
        <v>6</v>
      </c>
      <c r="H80" s="4" t="s">
        <v>6</v>
      </c>
      <c r="I80" s="8" t="s">
        <v>6</v>
      </c>
      <c r="J80" s="7" t="s">
        <v>268</v>
      </c>
      <c r="K80" s="8" t="s">
        <v>268</v>
      </c>
      <c r="L80" s="4" t="s">
        <v>268</v>
      </c>
      <c r="M80" s="8" t="s">
        <v>268</v>
      </c>
    </row>
    <row r="81" spans="1:13" ht="12.75" customHeight="1">
      <c r="A81" s="9">
        <v>192</v>
      </c>
      <c r="B81" s="3" t="s">
        <v>145</v>
      </c>
      <c r="C81" s="3" t="s">
        <v>19</v>
      </c>
      <c r="D81" s="21" t="s">
        <v>146</v>
      </c>
      <c r="E81" s="2" t="s">
        <v>272</v>
      </c>
      <c r="F81" s="7">
        <f>11000</f>
        <v>11000</v>
      </c>
      <c r="G81" s="8">
        <f>1800</f>
        <v>1800</v>
      </c>
      <c r="H81" s="4" t="s">
        <v>6</v>
      </c>
      <c r="I81" s="8">
        <f>13000</f>
        <v>13000</v>
      </c>
      <c r="J81" s="7" t="s">
        <v>268</v>
      </c>
      <c r="K81" s="8" t="s">
        <v>268</v>
      </c>
      <c r="L81" s="4" t="s">
        <v>268</v>
      </c>
      <c r="M81" s="8" t="s">
        <v>268</v>
      </c>
    </row>
    <row r="82" spans="1:13" ht="12.75" customHeight="1">
      <c r="A82" s="9">
        <v>589</v>
      </c>
      <c r="B82" s="3" t="s">
        <v>151</v>
      </c>
      <c r="C82" s="3" t="s">
        <v>19</v>
      </c>
      <c r="D82" s="21" t="s">
        <v>152</v>
      </c>
      <c r="E82" s="2" t="s">
        <v>267</v>
      </c>
      <c r="F82" s="7" t="s">
        <v>6</v>
      </c>
      <c r="G82" s="8" t="s">
        <v>6</v>
      </c>
      <c r="H82" s="4" t="s">
        <v>6</v>
      </c>
      <c r="I82" s="8" t="s">
        <v>6</v>
      </c>
      <c r="J82" s="7" t="s">
        <v>268</v>
      </c>
      <c r="K82" s="8" t="s">
        <v>268</v>
      </c>
      <c r="L82" s="4" t="s">
        <v>268</v>
      </c>
      <c r="M82" s="8" t="s">
        <v>268</v>
      </c>
    </row>
    <row r="83" spans="1:13" ht="12.75" customHeight="1">
      <c r="A83" s="9">
        <v>528</v>
      </c>
      <c r="B83" s="3" t="s">
        <v>169</v>
      </c>
      <c r="C83" s="3" t="s">
        <v>170</v>
      </c>
      <c r="D83" s="21" t="s">
        <v>170</v>
      </c>
      <c r="E83" s="2" t="s">
        <v>267</v>
      </c>
      <c r="F83" s="7">
        <f>560000</f>
        <v>560000</v>
      </c>
      <c r="G83" s="8">
        <f>980000</f>
        <v>980000</v>
      </c>
      <c r="H83" s="4">
        <f>3700000</f>
        <v>3700000</v>
      </c>
      <c r="I83" s="8">
        <f>740000</f>
        <v>740000</v>
      </c>
      <c r="J83" s="7" t="s">
        <v>268</v>
      </c>
      <c r="K83" s="8" t="s">
        <v>268</v>
      </c>
      <c r="L83" s="4" t="s">
        <v>268</v>
      </c>
      <c r="M83" s="8" t="s">
        <v>268</v>
      </c>
    </row>
    <row r="84" spans="1:13" ht="12.75" customHeight="1">
      <c r="A84" s="9">
        <v>50</v>
      </c>
      <c r="B84" s="3" t="s">
        <v>252</v>
      </c>
      <c r="C84" s="3" t="s">
        <v>253</v>
      </c>
      <c r="D84" s="21" t="s">
        <v>254</v>
      </c>
      <c r="E84" s="2" t="s">
        <v>272</v>
      </c>
      <c r="F84" s="7" t="s">
        <v>6</v>
      </c>
      <c r="G84" s="8">
        <f>1500000</f>
        <v>1500000</v>
      </c>
      <c r="H84" s="4">
        <f>880000</f>
        <v>880000</v>
      </c>
      <c r="I84" s="8">
        <f>34000000</f>
        <v>34000000</v>
      </c>
      <c r="J84" s="7" t="s">
        <v>268</v>
      </c>
      <c r="K84" s="8" t="s">
        <v>268</v>
      </c>
      <c r="L84" s="4" t="s">
        <v>268</v>
      </c>
      <c r="M84" s="8" t="s">
        <v>268</v>
      </c>
    </row>
    <row r="85" spans="1:13" ht="13.5" customHeight="1">
      <c r="A85" s="9">
        <v>42</v>
      </c>
      <c r="B85" s="3" t="s">
        <v>220</v>
      </c>
      <c r="C85" s="3" t="s">
        <v>221</v>
      </c>
      <c r="D85" s="21" t="s">
        <v>221</v>
      </c>
      <c r="E85" s="2" t="s">
        <v>272</v>
      </c>
      <c r="F85" s="7">
        <v>160000</v>
      </c>
      <c r="G85" s="8" t="s">
        <v>6</v>
      </c>
      <c r="H85" s="4">
        <v>260000</v>
      </c>
      <c r="I85" s="8">
        <v>260000</v>
      </c>
      <c r="J85" s="7" t="s">
        <v>268</v>
      </c>
      <c r="K85" s="8" t="s">
        <v>268</v>
      </c>
      <c r="L85" s="4" t="s">
        <v>268</v>
      </c>
      <c r="M85" s="8" t="s">
        <v>268</v>
      </c>
    </row>
    <row r="86" spans="1:13" ht="12.75" customHeight="1">
      <c r="A86" s="9">
        <v>174</v>
      </c>
      <c r="B86" s="3" t="s">
        <v>178</v>
      </c>
      <c r="C86" s="3" t="s">
        <v>19</v>
      </c>
      <c r="D86" s="21" t="s">
        <v>179</v>
      </c>
      <c r="E86" s="2" t="s">
        <v>271</v>
      </c>
      <c r="F86" s="7">
        <f>1400000</f>
        <v>1400000</v>
      </c>
      <c r="G86" s="8" t="s">
        <v>6</v>
      </c>
      <c r="H86" s="4">
        <f>3900000</f>
        <v>3900000</v>
      </c>
      <c r="I86" s="8">
        <f>8100000</f>
        <v>8100000</v>
      </c>
      <c r="J86" s="7" t="s">
        <v>268</v>
      </c>
      <c r="K86" s="8" t="s">
        <v>268</v>
      </c>
      <c r="L86" s="4" t="s">
        <v>268</v>
      </c>
      <c r="M86" s="8" t="s">
        <v>268</v>
      </c>
    </row>
    <row r="87" spans="1:13" ht="12.75" customHeight="1">
      <c r="A87" s="9">
        <v>1223</v>
      </c>
      <c r="B87" s="3" t="s">
        <v>230</v>
      </c>
      <c r="C87" s="3" t="s">
        <v>19</v>
      </c>
      <c r="D87" s="21" t="s">
        <v>231</v>
      </c>
      <c r="E87" s="2" t="s">
        <v>272</v>
      </c>
      <c r="F87" s="7" t="s">
        <v>6</v>
      </c>
      <c r="G87" s="8" t="s">
        <v>6</v>
      </c>
      <c r="H87" s="4" t="s">
        <v>6</v>
      </c>
      <c r="I87" s="8">
        <f>110000</f>
        <v>110000</v>
      </c>
      <c r="J87" s="7" t="s">
        <v>268</v>
      </c>
      <c r="K87" s="8" t="s">
        <v>268</v>
      </c>
      <c r="L87" s="4" t="s">
        <v>268</v>
      </c>
      <c r="M87" s="8" t="s">
        <v>268</v>
      </c>
    </row>
    <row r="88" spans="1:13" ht="12.75" customHeight="1">
      <c r="A88" s="20" t="s">
        <v>286</v>
      </c>
      <c r="E88" s="2"/>
      <c r="M88" s="8"/>
    </row>
    <row r="89" spans="1:14" ht="12.75" customHeight="1">
      <c r="A89" s="9">
        <v>59</v>
      </c>
      <c r="B89" s="2" t="s">
        <v>13</v>
      </c>
      <c r="C89" s="3" t="s">
        <v>14</v>
      </c>
      <c r="D89" s="21" t="s">
        <v>15</v>
      </c>
      <c r="E89" s="2" t="s">
        <v>272</v>
      </c>
      <c r="F89" s="7" t="s">
        <v>6</v>
      </c>
      <c r="G89" s="8" t="s">
        <v>6</v>
      </c>
      <c r="H89" s="4">
        <f>56000</f>
        <v>56000</v>
      </c>
      <c r="I89" s="8">
        <f>30000</f>
        <v>30000</v>
      </c>
      <c r="J89" s="7" t="s">
        <v>6</v>
      </c>
      <c r="K89" s="8" t="s">
        <v>6</v>
      </c>
      <c r="L89" s="4">
        <v>1800000</v>
      </c>
      <c r="M89" s="8" t="s">
        <v>6</v>
      </c>
      <c r="N89" s="16" t="s">
        <v>264</v>
      </c>
    </row>
    <row r="90" spans="1:13" ht="12.75" customHeight="1">
      <c r="A90" s="9">
        <v>59</v>
      </c>
      <c r="B90" s="2" t="s">
        <v>13</v>
      </c>
      <c r="C90" s="3" t="s">
        <v>14</v>
      </c>
      <c r="D90" s="21" t="s">
        <v>15</v>
      </c>
      <c r="E90" s="2" t="s">
        <v>272</v>
      </c>
      <c r="F90" s="7" t="s">
        <v>6</v>
      </c>
      <c r="G90" s="8" t="s">
        <v>6</v>
      </c>
      <c r="H90" s="4">
        <v>2400</v>
      </c>
      <c r="I90" s="8">
        <v>28000</v>
      </c>
      <c r="J90" s="7" t="s">
        <v>6</v>
      </c>
      <c r="K90" s="8" t="s">
        <v>6</v>
      </c>
      <c r="L90" s="4" t="s">
        <v>6</v>
      </c>
      <c r="M90" s="8">
        <v>63000</v>
      </c>
    </row>
    <row r="91" spans="1:14" ht="12.75" customHeight="1">
      <c r="A91" s="24">
        <v>558</v>
      </c>
      <c r="B91" s="25" t="s">
        <v>56</v>
      </c>
      <c r="C91" s="26" t="s">
        <v>57</v>
      </c>
      <c r="D91" s="27" t="s">
        <v>58</v>
      </c>
      <c r="E91" s="25" t="s">
        <v>272</v>
      </c>
      <c r="F91" s="28" t="s">
        <v>6</v>
      </c>
      <c r="G91" s="30" t="s">
        <v>6</v>
      </c>
      <c r="H91" s="29" t="s">
        <v>6</v>
      </c>
      <c r="I91" s="30" t="s">
        <v>6</v>
      </c>
      <c r="J91" s="28" t="s">
        <v>6</v>
      </c>
      <c r="K91" s="30" t="s">
        <v>6</v>
      </c>
      <c r="L91" s="29">
        <v>11000</v>
      </c>
      <c r="M91" s="30" t="s">
        <v>6</v>
      </c>
      <c r="N91" s="16" t="s">
        <v>265</v>
      </c>
    </row>
    <row r="92" spans="1:13" ht="12.75" customHeight="1">
      <c r="A92" s="24">
        <v>558</v>
      </c>
      <c r="B92" s="25" t="s">
        <v>56</v>
      </c>
      <c r="C92" s="26" t="s">
        <v>57</v>
      </c>
      <c r="D92" s="27" t="s">
        <v>58</v>
      </c>
      <c r="E92" s="25" t="s">
        <v>272</v>
      </c>
      <c r="F92" s="28" t="s">
        <v>6</v>
      </c>
      <c r="G92" s="30">
        <v>9800</v>
      </c>
      <c r="H92" s="29" t="s">
        <v>6</v>
      </c>
      <c r="I92" s="30">
        <v>1400</v>
      </c>
      <c r="J92" s="24" t="s">
        <v>6</v>
      </c>
      <c r="K92" s="43" t="s">
        <v>6</v>
      </c>
      <c r="L92" s="29" t="s">
        <v>6</v>
      </c>
      <c r="M92" s="30" t="s">
        <v>6</v>
      </c>
    </row>
    <row r="93" spans="1:14" ht="12.75" customHeight="1">
      <c r="A93" s="9">
        <v>305</v>
      </c>
      <c r="B93" s="2" t="s">
        <v>80</v>
      </c>
      <c r="C93" s="3" t="s">
        <v>81</v>
      </c>
      <c r="D93" s="21" t="s">
        <v>81</v>
      </c>
      <c r="E93" s="2" t="s">
        <v>272</v>
      </c>
      <c r="F93" s="7" t="s">
        <v>6</v>
      </c>
      <c r="G93" s="8" t="s">
        <v>6</v>
      </c>
      <c r="H93" s="4">
        <v>88000</v>
      </c>
      <c r="I93" s="8">
        <v>340000</v>
      </c>
      <c r="J93" s="7" t="s">
        <v>268</v>
      </c>
      <c r="K93" s="8" t="s">
        <v>268</v>
      </c>
      <c r="L93" s="4" t="s">
        <v>268</v>
      </c>
      <c r="M93" s="8" t="s">
        <v>268</v>
      </c>
      <c r="N93" s="16" t="s">
        <v>265</v>
      </c>
    </row>
    <row r="94" spans="1:13" ht="12.75" customHeight="1">
      <c r="A94" s="9">
        <v>305</v>
      </c>
      <c r="B94" s="2" t="s">
        <v>80</v>
      </c>
      <c r="C94" s="3" t="s">
        <v>81</v>
      </c>
      <c r="D94" s="21" t="s">
        <v>81</v>
      </c>
      <c r="E94" s="2" t="s">
        <v>272</v>
      </c>
      <c r="F94" s="7">
        <f>1500</f>
        <v>1500</v>
      </c>
      <c r="G94" s="8" t="s">
        <v>6</v>
      </c>
      <c r="H94" s="4">
        <f>4600000</f>
        <v>4600000</v>
      </c>
      <c r="I94" s="8">
        <f>370000</f>
        <v>370000</v>
      </c>
      <c r="J94" s="10">
        <v>20000</v>
      </c>
      <c r="K94" s="44" t="s">
        <v>6</v>
      </c>
      <c r="L94" s="6">
        <v>170000</v>
      </c>
      <c r="M94" s="11">
        <v>280000</v>
      </c>
    </row>
    <row r="95" spans="1:14" ht="12.75">
      <c r="A95" s="24">
        <v>671</v>
      </c>
      <c r="B95" s="25" t="s">
        <v>125</v>
      </c>
      <c r="C95" s="26" t="s">
        <v>19</v>
      </c>
      <c r="D95" s="27" t="s">
        <v>126</v>
      </c>
      <c r="E95" s="25" t="s">
        <v>267</v>
      </c>
      <c r="F95" s="28" t="s">
        <v>6</v>
      </c>
      <c r="G95" s="30" t="s">
        <v>6</v>
      </c>
      <c r="H95" s="29" t="s">
        <v>6</v>
      </c>
      <c r="I95" s="30" t="s">
        <v>6</v>
      </c>
      <c r="J95" s="28" t="s">
        <v>6</v>
      </c>
      <c r="K95" s="30" t="s">
        <v>6</v>
      </c>
      <c r="L95" s="29" t="s">
        <v>6</v>
      </c>
      <c r="M95" s="30" t="s">
        <v>6</v>
      </c>
      <c r="N95" s="16" t="s">
        <v>264</v>
      </c>
    </row>
    <row r="96" spans="1:13" ht="12.75" customHeight="1">
      <c r="A96" s="24">
        <v>671</v>
      </c>
      <c r="B96" s="25" t="s">
        <v>125</v>
      </c>
      <c r="C96" s="26" t="s">
        <v>19</v>
      </c>
      <c r="D96" s="27" t="s">
        <v>126</v>
      </c>
      <c r="E96" s="25" t="s">
        <v>267</v>
      </c>
      <c r="F96" s="28" t="s">
        <v>6</v>
      </c>
      <c r="G96" s="30" t="s">
        <v>6</v>
      </c>
      <c r="H96" s="29" t="s">
        <v>6</v>
      </c>
      <c r="I96" s="30" t="s">
        <v>6</v>
      </c>
      <c r="J96" s="24" t="s">
        <v>6</v>
      </c>
      <c r="K96" s="43" t="s">
        <v>6</v>
      </c>
      <c r="L96" s="29" t="s">
        <v>6</v>
      </c>
      <c r="M96" s="31">
        <v>8100</v>
      </c>
    </row>
    <row r="97" spans="1:14" ht="12.75" customHeight="1">
      <c r="A97" s="9">
        <v>740</v>
      </c>
      <c r="B97" s="2" t="s">
        <v>226</v>
      </c>
      <c r="C97" s="3" t="s">
        <v>227</v>
      </c>
      <c r="D97" s="21" t="s">
        <v>227</v>
      </c>
      <c r="E97" s="2" t="s">
        <v>267</v>
      </c>
      <c r="F97" s="7">
        <f>9600000</f>
        <v>9600000</v>
      </c>
      <c r="G97" s="8">
        <v>1800000</v>
      </c>
      <c r="H97" s="4">
        <f>1900000</f>
        <v>1900000</v>
      </c>
      <c r="I97" s="8">
        <f>11000000</f>
        <v>11000000</v>
      </c>
      <c r="J97" s="7">
        <f>14000</f>
        <v>14000</v>
      </c>
      <c r="K97" s="8" t="s">
        <v>6</v>
      </c>
      <c r="L97" s="4">
        <f>3600000</f>
        <v>3600000</v>
      </c>
      <c r="M97" s="22" t="s">
        <v>269</v>
      </c>
      <c r="N97" s="16" t="s">
        <v>264</v>
      </c>
    </row>
    <row r="98" spans="1:13" ht="12.75" customHeight="1">
      <c r="A98" s="9">
        <v>740</v>
      </c>
      <c r="B98" s="2" t="s">
        <v>226</v>
      </c>
      <c r="C98" s="3" t="s">
        <v>227</v>
      </c>
      <c r="D98" s="21" t="s">
        <v>227</v>
      </c>
      <c r="E98" s="2" t="s">
        <v>267</v>
      </c>
      <c r="F98" s="7">
        <f>840000</f>
        <v>840000</v>
      </c>
      <c r="G98" s="8">
        <f>150000</f>
        <v>150000</v>
      </c>
      <c r="H98" s="4">
        <f>2800000</f>
        <v>2800000</v>
      </c>
      <c r="I98" s="8">
        <f>3600</f>
        <v>3600</v>
      </c>
      <c r="J98" s="7" t="s">
        <v>268</v>
      </c>
      <c r="K98" s="8" t="s">
        <v>268</v>
      </c>
      <c r="L98" s="4" t="s">
        <v>268</v>
      </c>
      <c r="M98" s="8" t="s">
        <v>268</v>
      </c>
    </row>
    <row r="99" spans="1:14" ht="12.75" customHeight="1">
      <c r="A99" s="24">
        <v>422</v>
      </c>
      <c r="B99" s="25" t="s">
        <v>171</v>
      </c>
      <c r="C99" s="26" t="s">
        <v>172</v>
      </c>
      <c r="D99" s="27" t="s">
        <v>173</v>
      </c>
      <c r="E99" s="25" t="s">
        <v>272</v>
      </c>
      <c r="F99" s="28" t="s">
        <v>6</v>
      </c>
      <c r="G99" s="30" t="s">
        <v>6</v>
      </c>
      <c r="H99" s="29">
        <v>29000</v>
      </c>
      <c r="I99" s="30" t="s">
        <v>6</v>
      </c>
      <c r="J99" s="28" t="s">
        <v>6</v>
      </c>
      <c r="K99" s="30" t="s">
        <v>269</v>
      </c>
      <c r="L99" s="29" t="s">
        <v>6</v>
      </c>
      <c r="M99" s="30" t="s">
        <v>6</v>
      </c>
      <c r="N99" s="16" t="s">
        <v>265</v>
      </c>
    </row>
    <row r="100" spans="1:14" ht="12.75" customHeight="1">
      <c r="A100" s="24">
        <v>422</v>
      </c>
      <c r="B100" s="25" t="s">
        <v>171</v>
      </c>
      <c r="C100" s="26" t="s">
        <v>172</v>
      </c>
      <c r="D100" s="27" t="s">
        <v>173</v>
      </c>
      <c r="E100" s="25" t="s">
        <v>272</v>
      </c>
      <c r="F100" s="28">
        <f>1700</f>
        <v>1700</v>
      </c>
      <c r="G100" s="30" t="s">
        <v>6</v>
      </c>
      <c r="H100" s="29" t="s">
        <v>6</v>
      </c>
      <c r="I100" s="30">
        <f>330000</f>
        <v>330000</v>
      </c>
      <c r="J100" s="28">
        <f>2000000</f>
        <v>2000000</v>
      </c>
      <c r="K100" s="30" t="s">
        <v>269</v>
      </c>
      <c r="L100" s="29" t="s">
        <v>269</v>
      </c>
      <c r="M100" s="30" t="s">
        <v>269</v>
      </c>
      <c r="N100" s="2"/>
    </row>
    <row r="101" spans="1:14" ht="12.75" customHeight="1">
      <c r="A101" s="53"/>
      <c r="B101" s="34"/>
      <c r="C101" s="35"/>
      <c r="D101" s="35"/>
      <c r="E101" s="33"/>
      <c r="F101" s="36"/>
      <c r="G101" s="36"/>
      <c r="H101" s="36"/>
      <c r="I101" s="36"/>
      <c r="J101" s="36"/>
      <c r="K101" s="36"/>
      <c r="L101" s="36"/>
      <c r="M101" s="42"/>
      <c r="N101" s="2"/>
    </row>
    <row r="102" spans="1:13" ht="12.75" customHeight="1">
      <c r="A102" s="54" t="s">
        <v>262</v>
      </c>
      <c r="B102" s="17"/>
      <c r="E102" s="2"/>
      <c r="M102" s="8"/>
    </row>
    <row r="103" spans="1:14" ht="12.75" customHeight="1">
      <c r="A103" s="56" t="s">
        <v>305</v>
      </c>
      <c r="B103" s="17" t="s">
        <v>110</v>
      </c>
      <c r="C103" s="17" t="s">
        <v>19</v>
      </c>
      <c r="D103" s="32" t="s">
        <v>111</v>
      </c>
      <c r="E103" s="2" t="s">
        <v>273</v>
      </c>
      <c r="F103" s="7">
        <v>47000000</v>
      </c>
      <c r="G103" s="8">
        <v>10000</v>
      </c>
      <c r="H103" s="4">
        <v>1400000</v>
      </c>
      <c r="I103" s="40" t="s">
        <v>306</v>
      </c>
      <c r="J103" s="7" t="s">
        <v>269</v>
      </c>
      <c r="K103" s="8" t="s">
        <v>269</v>
      </c>
      <c r="L103" s="4" t="s">
        <v>298</v>
      </c>
      <c r="M103" s="8" t="s">
        <v>298</v>
      </c>
      <c r="N103" s="16" t="s">
        <v>285</v>
      </c>
    </row>
    <row r="104" spans="1:14" ht="12.75" customHeight="1">
      <c r="A104" s="55">
        <v>852</v>
      </c>
      <c r="B104" s="17" t="s">
        <v>63</v>
      </c>
      <c r="C104" s="17" t="s">
        <v>64</v>
      </c>
      <c r="D104" s="32" t="s">
        <v>64</v>
      </c>
      <c r="E104" s="2" t="s">
        <v>274</v>
      </c>
      <c r="F104" s="7">
        <v>730000</v>
      </c>
      <c r="G104" s="8">
        <v>1700000</v>
      </c>
      <c r="H104" s="4">
        <v>2100000</v>
      </c>
      <c r="I104" s="8" t="s">
        <v>298</v>
      </c>
      <c r="J104" s="7">
        <v>1300000</v>
      </c>
      <c r="K104" s="8" t="s">
        <v>298</v>
      </c>
      <c r="L104" s="4" t="s">
        <v>298</v>
      </c>
      <c r="M104" s="8" t="s">
        <v>298</v>
      </c>
      <c r="N104" s="16" t="s">
        <v>285</v>
      </c>
    </row>
    <row r="105" spans="1:14" ht="12.75" customHeight="1">
      <c r="A105" s="55">
        <v>2315</v>
      </c>
      <c r="B105" s="17" t="s">
        <v>159</v>
      </c>
      <c r="C105" s="17" t="s">
        <v>160</v>
      </c>
      <c r="D105" s="32" t="s">
        <v>160</v>
      </c>
      <c r="E105" s="2" t="s">
        <v>282</v>
      </c>
      <c r="F105" s="7">
        <v>5900000</v>
      </c>
      <c r="G105" s="8">
        <v>10000000</v>
      </c>
      <c r="H105" s="4" t="s">
        <v>298</v>
      </c>
      <c r="I105" s="8" t="s">
        <v>298</v>
      </c>
      <c r="J105" s="7" t="s">
        <v>269</v>
      </c>
      <c r="K105" s="8" t="s">
        <v>298</v>
      </c>
      <c r="L105" s="4" t="s">
        <v>298</v>
      </c>
      <c r="M105" s="8" t="s">
        <v>298</v>
      </c>
      <c r="N105" s="16" t="s">
        <v>284</v>
      </c>
    </row>
    <row r="106" spans="1:14" ht="12.75" customHeight="1">
      <c r="A106" s="55">
        <v>564</v>
      </c>
      <c r="B106" s="17" t="s">
        <v>133</v>
      </c>
      <c r="C106" s="17" t="s">
        <v>134</v>
      </c>
      <c r="D106" s="32" t="s">
        <v>135</v>
      </c>
      <c r="E106" s="2" t="s">
        <v>273</v>
      </c>
      <c r="F106" s="7">
        <v>1400000</v>
      </c>
      <c r="G106" s="8">
        <v>12000000</v>
      </c>
      <c r="H106" s="4">
        <v>4200000</v>
      </c>
      <c r="I106" s="8" t="s">
        <v>298</v>
      </c>
      <c r="J106" s="7">
        <v>1900</v>
      </c>
      <c r="K106" s="8">
        <v>630000</v>
      </c>
      <c r="L106" s="4" t="s">
        <v>298</v>
      </c>
      <c r="M106" s="8" t="s">
        <v>298</v>
      </c>
      <c r="N106" s="16" t="s">
        <v>285</v>
      </c>
    </row>
    <row r="107" spans="1:13" ht="12.75" customHeight="1">
      <c r="A107" s="9">
        <v>856</v>
      </c>
      <c r="B107" s="3" t="s">
        <v>69</v>
      </c>
      <c r="C107" s="3" t="s">
        <v>70</v>
      </c>
      <c r="D107" s="21" t="s">
        <v>71</v>
      </c>
      <c r="E107" s="2" t="s">
        <v>275</v>
      </c>
      <c r="F107" s="7" t="s">
        <v>6</v>
      </c>
      <c r="G107" s="8" t="s">
        <v>6</v>
      </c>
      <c r="H107" s="4" t="s">
        <v>6</v>
      </c>
      <c r="I107" s="8">
        <v>24000</v>
      </c>
      <c r="J107" s="7" t="s">
        <v>6</v>
      </c>
      <c r="K107" s="8" t="s">
        <v>6</v>
      </c>
      <c r="L107" s="4" t="s">
        <v>6</v>
      </c>
      <c r="M107" s="8" t="s">
        <v>298</v>
      </c>
    </row>
    <row r="108" spans="1:13" ht="12.75" customHeight="1">
      <c r="A108" s="9">
        <v>199</v>
      </c>
      <c r="B108" s="3" t="s">
        <v>190</v>
      </c>
      <c r="C108" s="3" t="s">
        <v>191</v>
      </c>
      <c r="D108" s="21" t="s">
        <v>191</v>
      </c>
      <c r="E108" s="2" t="s">
        <v>275</v>
      </c>
      <c r="F108" s="7" t="s">
        <v>6</v>
      </c>
      <c r="G108" s="8" t="s">
        <v>6</v>
      </c>
      <c r="H108" s="4" t="s">
        <v>6</v>
      </c>
      <c r="I108" s="8" t="s">
        <v>6</v>
      </c>
      <c r="J108" s="7">
        <v>4500000</v>
      </c>
      <c r="K108" s="8" t="s">
        <v>6</v>
      </c>
      <c r="L108" s="4" t="s">
        <v>6</v>
      </c>
      <c r="M108" s="8" t="s">
        <v>298</v>
      </c>
    </row>
    <row r="109" spans="1:13" ht="12.75" customHeight="1">
      <c r="A109" s="9">
        <v>2531</v>
      </c>
      <c r="B109" s="3" t="s">
        <v>84</v>
      </c>
      <c r="C109" s="3" t="s">
        <v>85</v>
      </c>
      <c r="D109" s="21" t="s">
        <v>85</v>
      </c>
      <c r="E109" s="2" t="s">
        <v>277</v>
      </c>
      <c r="F109" s="7" t="s">
        <v>6</v>
      </c>
      <c r="G109" s="8" t="s">
        <v>6</v>
      </c>
      <c r="H109" s="4">
        <v>2600</v>
      </c>
      <c r="I109" s="8">
        <v>4300</v>
      </c>
      <c r="J109" s="7" t="s">
        <v>6</v>
      </c>
      <c r="K109" s="8" t="s">
        <v>6</v>
      </c>
      <c r="L109" s="4" t="s">
        <v>298</v>
      </c>
      <c r="M109" s="8" t="s">
        <v>298</v>
      </c>
    </row>
    <row r="110" spans="1:13" ht="12.75" customHeight="1">
      <c r="A110" s="9">
        <v>1165</v>
      </c>
      <c r="B110" s="3" t="s">
        <v>131</v>
      </c>
      <c r="C110" s="3" t="s">
        <v>132</v>
      </c>
      <c r="D110" s="21" t="s">
        <v>132</v>
      </c>
      <c r="E110" s="2" t="s">
        <v>279</v>
      </c>
      <c r="F110" s="7">
        <v>16000000</v>
      </c>
      <c r="G110" s="8">
        <v>23000000</v>
      </c>
      <c r="H110" s="4">
        <v>31000000</v>
      </c>
      <c r="I110" s="8">
        <v>30000000</v>
      </c>
      <c r="J110" s="7">
        <v>27000000</v>
      </c>
      <c r="K110" s="8" t="s">
        <v>298</v>
      </c>
      <c r="L110" s="4" t="s">
        <v>298</v>
      </c>
      <c r="M110" s="8" t="s">
        <v>298</v>
      </c>
    </row>
    <row r="111" spans="1:13" ht="12.75" customHeight="1">
      <c r="A111" s="9">
        <v>850</v>
      </c>
      <c r="B111" s="3" t="s">
        <v>61</v>
      </c>
      <c r="C111" s="3" t="s">
        <v>62</v>
      </c>
      <c r="D111" s="21" t="s">
        <v>62</v>
      </c>
      <c r="E111" s="2" t="s">
        <v>279</v>
      </c>
      <c r="F111" s="7">
        <v>21000000</v>
      </c>
      <c r="G111" s="8">
        <v>45000000</v>
      </c>
      <c r="H111" s="4">
        <v>30000000</v>
      </c>
      <c r="I111" s="8">
        <v>24000000</v>
      </c>
      <c r="J111" s="7">
        <v>1000000</v>
      </c>
      <c r="K111" s="8" t="s">
        <v>298</v>
      </c>
      <c r="L111" s="4" t="s">
        <v>298</v>
      </c>
      <c r="M111" s="8" t="s">
        <v>298</v>
      </c>
    </row>
    <row r="112" spans="1:13" ht="12.75" customHeight="1">
      <c r="A112" s="9">
        <v>4845</v>
      </c>
      <c r="B112" s="3" t="s">
        <v>161</v>
      </c>
      <c r="C112" s="3" t="s">
        <v>162</v>
      </c>
      <c r="D112" s="21" t="s">
        <v>162</v>
      </c>
      <c r="E112" s="2" t="s">
        <v>280</v>
      </c>
      <c r="F112" s="7">
        <v>4400000</v>
      </c>
      <c r="G112" s="8">
        <v>9200000</v>
      </c>
      <c r="H112" s="4">
        <v>5100000</v>
      </c>
      <c r="I112" s="8">
        <v>17000000</v>
      </c>
      <c r="J112" s="7">
        <v>610000</v>
      </c>
      <c r="K112" s="8">
        <v>23000</v>
      </c>
      <c r="L112" s="4" t="s">
        <v>298</v>
      </c>
      <c r="M112" s="8" t="s">
        <v>298</v>
      </c>
    </row>
    <row r="113" spans="1:13" ht="12.75" customHeight="1">
      <c r="A113" s="9">
        <v>452</v>
      </c>
      <c r="B113" s="3" t="s">
        <v>207</v>
      </c>
      <c r="C113" s="3" t="s">
        <v>208</v>
      </c>
      <c r="D113" s="21" t="s">
        <v>208</v>
      </c>
      <c r="E113" s="2" t="s">
        <v>275</v>
      </c>
      <c r="F113" s="7" t="s">
        <v>6</v>
      </c>
      <c r="G113" s="8" t="s">
        <v>6</v>
      </c>
      <c r="H113" s="4" t="s">
        <v>6</v>
      </c>
      <c r="I113" s="8">
        <v>830000</v>
      </c>
      <c r="J113" s="7">
        <v>1200</v>
      </c>
      <c r="K113" s="8">
        <v>2600</v>
      </c>
      <c r="L113" s="4">
        <v>1400000</v>
      </c>
      <c r="M113" s="8" t="s">
        <v>298</v>
      </c>
    </row>
    <row r="114" spans="1:13" ht="12.75" customHeight="1">
      <c r="A114" s="9">
        <v>27</v>
      </c>
      <c r="B114" s="3" t="s">
        <v>94</v>
      </c>
      <c r="C114" s="3" t="s">
        <v>95</v>
      </c>
      <c r="D114" s="21" t="s">
        <v>95</v>
      </c>
      <c r="E114" s="2" t="s">
        <v>277</v>
      </c>
      <c r="F114" s="7">
        <v>2100000</v>
      </c>
      <c r="G114" s="8">
        <v>10000000</v>
      </c>
      <c r="H114" s="4">
        <v>19000000</v>
      </c>
      <c r="I114" s="8">
        <v>6500000</v>
      </c>
      <c r="J114" s="7">
        <v>22000000</v>
      </c>
      <c r="K114" s="8">
        <v>890000</v>
      </c>
      <c r="L114" s="4" t="s">
        <v>298</v>
      </c>
      <c r="M114" s="8" t="s">
        <v>298</v>
      </c>
    </row>
    <row r="115" spans="1:13" ht="12.75" customHeight="1">
      <c r="A115" s="9">
        <v>207</v>
      </c>
      <c r="B115" s="3" t="s">
        <v>198</v>
      </c>
      <c r="C115" s="3" t="s">
        <v>199</v>
      </c>
      <c r="D115" s="21" t="s">
        <v>200</v>
      </c>
      <c r="E115" s="2" t="s">
        <v>275</v>
      </c>
      <c r="F115" s="7" t="s">
        <v>6</v>
      </c>
      <c r="G115" s="8">
        <v>590000</v>
      </c>
      <c r="H115" s="4">
        <v>1200000</v>
      </c>
      <c r="I115" s="8">
        <v>740000</v>
      </c>
      <c r="J115" s="7">
        <v>7600000</v>
      </c>
      <c r="K115" s="8">
        <v>4100000</v>
      </c>
      <c r="L115" s="4">
        <v>15000000</v>
      </c>
      <c r="M115" s="8" t="s">
        <v>298</v>
      </c>
    </row>
    <row r="116" spans="1:13" ht="12.75" customHeight="1">
      <c r="A116" s="9">
        <v>1238</v>
      </c>
      <c r="B116" s="3" t="s">
        <v>215</v>
      </c>
      <c r="C116" s="3" t="s">
        <v>216</v>
      </c>
      <c r="D116" s="21" t="s">
        <v>216</v>
      </c>
      <c r="E116" s="2" t="s">
        <v>275</v>
      </c>
      <c r="F116" s="7">
        <v>41000</v>
      </c>
      <c r="G116" s="8">
        <f>140000</f>
        <v>140000</v>
      </c>
      <c r="H116" s="4">
        <v>41000</v>
      </c>
      <c r="I116" s="8">
        <v>120000</v>
      </c>
      <c r="J116" s="7" t="s">
        <v>6</v>
      </c>
      <c r="K116" s="8">
        <v>430000</v>
      </c>
      <c r="L116" s="4">
        <v>570000</v>
      </c>
      <c r="M116" s="8" t="s">
        <v>298</v>
      </c>
    </row>
    <row r="117" spans="1:13" ht="12.75" customHeight="1">
      <c r="A117" s="9">
        <v>240</v>
      </c>
      <c r="B117" s="3" t="s">
        <v>201</v>
      </c>
      <c r="C117" s="3" t="s">
        <v>202</v>
      </c>
      <c r="D117" s="21" t="s">
        <v>202</v>
      </c>
      <c r="E117" s="2" t="s">
        <v>275</v>
      </c>
      <c r="F117" s="7">
        <v>640000</v>
      </c>
      <c r="G117" s="8" t="s">
        <v>6</v>
      </c>
      <c r="H117" s="4">
        <v>1600000</v>
      </c>
      <c r="I117" s="8">
        <v>19000000</v>
      </c>
      <c r="J117" s="7" t="s">
        <v>6</v>
      </c>
      <c r="K117" s="8" t="s">
        <v>269</v>
      </c>
      <c r="L117" s="4">
        <v>540000</v>
      </c>
      <c r="M117" s="8" t="s">
        <v>298</v>
      </c>
    </row>
    <row r="118" spans="1:13" ht="12.75" customHeight="1">
      <c r="A118" s="9">
        <v>404</v>
      </c>
      <c r="B118" s="3" t="s">
        <v>205</v>
      </c>
      <c r="C118" s="3" t="s">
        <v>206</v>
      </c>
      <c r="D118" s="21" t="s">
        <v>206</v>
      </c>
      <c r="E118" s="2" t="s">
        <v>276</v>
      </c>
      <c r="F118" s="7">
        <v>360000</v>
      </c>
      <c r="G118" s="8" t="s">
        <v>6</v>
      </c>
      <c r="H118" s="4">
        <v>2100000</v>
      </c>
      <c r="I118" s="8">
        <v>4700000</v>
      </c>
      <c r="J118" s="7">
        <v>900000</v>
      </c>
      <c r="K118" s="8" t="s">
        <v>298</v>
      </c>
      <c r="L118" s="4" t="s">
        <v>269</v>
      </c>
      <c r="M118" s="8" t="s">
        <v>298</v>
      </c>
    </row>
    <row r="119" spans="1:13" ht="12.75" customHeight="1">
      <c r="A119" s="9">
        <v>845</v>
      </c>
      <c r="B119" s="3" t="s">
        <v>228</v>
      </c>
      <c r="C119" s="3" t="s">
        <v>19</v>
      </c>
      <c r="D119" s="21" t="s">
        <v>229</v>
      </c>
      <c r="E119" s="2" t="s">
        <v>278</v>
      </c>
      <c r="F119" s="7" t="s">
        <v>6</v>
      </c>
      <c r="G119" s="8" t="s">
        <v>6</v>
      </c>
      <c r="H119" s="4">
        <v>2600000</v>
      </c>
      <c r="I119" s="8">
        <v>9100000</v>
      </c>
      <c r="J119" s="7" t="s">
        <v>269</v>
      </c>
      <c r="K119" s="8" t="s">
        <v>269</v>
      </c>
      <c r="L119" s="4">
        <v>9900000</v>
      </c>
      <c r="M119" s="8" t="s">
        <v>298</v>
      </c>
    </row>
    <row r="120" spans="1:14" s="5" customFormat="1" ht="12.75" customHeight="1">
      <c r="A120" s="9">
        <v>855</v>
      </c>
      <c r="B120" s="3" t="s">
        <v>67</v>
      </c>
      <c r="C120" s="3" t="s">
        <v>68</v>
      </c>
      <c r="D120" s="21" t="s">
        <v>68</v>
      </c>
      <c r="E120" s="2" t="s">
        <v>276</v>
      </c>
      <c r="F120" s="7">
        <v>37000000</v>
      </c>
      <c r="G120" s="8">
        <v>34000000</v>
      </c>
      <c r="H120" s="4">
        <v>3400000</v>
      </c>
      <c r="I120" s="8">
        <v>69000000</v>
      </c>
      <c r="J120" s="7" t="s">
        <v>269</v>
      </c>
      <c r="K120" s="8" t="s">
        <v>298</v>
      </c>
      <c r="L120" s="4" t="s">
        <v>269</v>
      </c>
      <c r="M120" s="8" t="s">
        <v>298</v>
      </c>
      <c r="N120" s="19"/>
    </row>
    <row r="121" spans="1:13" ht="12.75" customHeight="1">
      <c r="A121" s="9">
        <v>75</v>
      </c>
      <c r="B121" s="3" t="s">
        <v>255</v>
      </c>
      <c r="C121" s="3" t="s">
        <v>19</v>
      </c>
      <c r="D121" s="21" t="s">
        <v>256</v>
      </c>
      <c r="E121" s="2" t="s">
        <v>276</v>
      </c>
      <c r="F121" s="7">
        <v>3700000</v>
      </c>
      <c r="G121" s="8" t="s">
        <v>6</v>
      </c>
      <c r="H121" s="4">
        <v>14000000</v>
      </c>
      <c r="I121" s="8">
        <v>11000000</v>
      </c>
      <c r="J121" s="7" t="s">
        <v>269</v>
      </c>
      <c r="K121" s="8" t="s">
        <v>298</v>
      </c>
      <c r="L121" s="4" t="s">
        <v>269</v>
      </c>
      <c r="M121" s="8" t="s">
        <v>298</v>
      </c>
    </row>
    <row r="122" spans="1:13" ht="12.75" customHeight="1">
      <c r="A122" s="9">
        <v>504</v>
      </c>
      <c r="B122" s="3" t="s">
        <v>139</v>
      </c>
      <c r="C122" s="3" t="s">
        <v>19</v>
      </c>
      <c r="D122" s="21" t="s">
        <v>140</v>
      </c>
      <c r="E122" s="2" t="s">
        <v>277</v>
      </c>
      <c r="F122" s="7" t="s">
        <v>6</v>
      </c>
      <c r="G122" s="8" t="s">
        <v>6</v>
      </c>
      <c r="H122" s="4" t="s">
        <v>6</v>
      </c>
      <c r="I122" s="8">
        <f>580000</f>
        <v>580000</v>
      </c>
      <c r="J122" s="7" t="s">
        <v>269</v>
      </c>
      <c r="K122" s="8" t="s">
        <v>269</v>
      </c>
      <c r="L122" s="4" t="s">
        <v>298</v>
      </c>
      <c r="M122" s="8" t="s">
        <v>298</v>
      </c>
    </row>
    <row r="123" spans="1:13" ht="12.75" customHeight="1">
      <c r="A123" s="9">
        <v>150</v>
      </c>
      <c r="B123" s="3" t="s">
        <v>184</v>
      </c>
      <c r="C123" s="3" t="s">
        <v>185</v>
      </c>
      <c r="D123" s="21" t="s">
        <v>185</v>
      </c>
      <c r="E123" s="2" t="s">
        <v>273</v>
      </c>
      <c r="F123" s="7">
        <f>6100000</f>
        <v>6100000</v>
      </c>
      <c r="G123" s="8" t="s">
        <v>6</v>
      </c>
      <c r="H123" s="4">
        <f>35000000</f>
        <v>35000000</v>
      </c>
      <c r="I123" s="8">
        <f>10000000</f>
        <v>10000000</v>
      </c>
      <c r="J123" s="7" t="s">
        <v>268</v>
      </c>
      <c r="K123" s="8" t="s">
        <v>268</v>
      </c>
      <c r="L123" s="4" t="s">
        <v>268</v>
      </c>
      <c r="M123" s="8" t="s">
        <v>268</v>
      </c>
    </row>
    <row r="124" spans="1:13" ht="12.75" customHeight="1">
      <c r="A124" s="9">
        <v>332</v>
      </c>
      <c r="B124" s="3" t="s">
        <v>136</v>
      </c>
      <c r="C124" s="3" t="s">
        <v>137</v>
      </c>
      <c r="D124" s="21" t="s">
        <v>138</v>
      </c>
      <c r="E124" s="2" t="s">
        <v>275</v>
      </c>
      <c r="F124" s="7" t="s">
        <v>6</v>
      </c>
      <c r="G124" s="8" t="s">
        <v>6</v>
      </c>
      <c r="H124" s="4">
        <f>440000</f>
        <v>440000</v>
      </c>
      <c r="I124" s="8">
        <f>4500</f>
        <v>4500</v>
      </c>
      <c r="J124" s="7" t="s">
        <v>268</v>
      </c>
      <c r="K124" s="8" t="s">
        <v>268</v>
      </c>
      <c r="L124" s="4" t="s">
        <v>268</v>
      </c>
      <c r="M124" s="8" t="s">
        <v>268</v>
      </c>
    </row>
    <row r="125" spans="1:13" ht="12.75" customHeight="1">
      <c r="A125" s="9">
        <v>206</v>
      </c>
      <c r="B125" s="3" t="s">
        <v>224</v>
      </c>
      <c r="C125" s="3" t="s">
        <v>19</v>
      </c>
      <c r="D125" s="21" t="s">
        <v>225</v>
      </c>
      <c r="E125" s="2" t="s">
        <v>278</v>
      </c>
      <c r="F125" s="7">
        <f>2300</f>
        <v>2300</v>
      </c>
      <c r="G125" s="8">
        <f>18000000</f>
        <v>18000000</v>
      </c>
      <c r="H125" s="4">
        <f>520000</f>
        <v>520000</v>
      </c>
      <c r="I125" s="8">
        <f>590000</f>
        <v>590000</v>
      </c>
      <c r="J125" s="7" t="s">
        <v>268</v>
      </c>
      <c r="K125" s="8" t="s">
        <v>268</v>
      </c>
      <c r="L125" s="4" t="s">
        <v>268</v>
      </c>
      <c r="M125" s="8" t="s">
        <v>268</v>
      </c>
    </row>
    <row r="126" spans="1:13" ht="12.75" customHeight="1">
      <c r="A126" s="9">
        <v>323</v>
      </c>
      <c r="B126" s="3" t="s">
        <v>217</v>
      </c>
      <c r="C126" s="3" t="s">
        <v>218</v>
      </c>
      <c r="D126" s="21" t="s">
        <v>219</v>
      </c>
      <c r="E126" s="2" t="s">
        <v>277</v>
      </c>
      <c r="F126" s="7" t="s">
        <v>6</v>
      </c>
      <c r="G126" s="8" t="s">
        <v>6</v>
      </c>
      <c r="H126" s="4" t="s">
        <v>6</v>
      </c>
      <c r="I126" s="8" t="s">
        <v>6</v>
      </c>
      <c r="J126" s="9" t="s">
        <v>268</v>
      </c>
      <c r="K126" s="8" t="s">
        <v>268</v>
      </c>
      <c r="L126" s="4" t="s">
        <v>268</v>
      </c>
      <c r="M126" s="8" t="s">
        <v>268</v>
      </c>
    </row>
    <row r="127" spans="1:13" ht="12.75" customHeight="1">
      <c r="A127" s="9">
        <v>536</v>
      </c>
      <c r="B127" s="3" t="s">
        <v>213</v>
      </c>
      <c r="C127" s="3" t="s">
        <v>19</v>
      </c>
      <c r="D127" s="21" t="s">
        <v>214</v>
      </c>
      <c r="E127" s="2" t="s">
        <v>281</v>
      </c>
      <c r="F127" s="7">
        <f>98000</f>
        <v>98000</v>
      </c>
      <c r="G127" s="8">
        <f>7400</f>
        <v>7400</v>
      </c>
      <c r="H127" s="4">
        <f>3000000</f>
        <v>3000000</v>
      </c>
      <c r="I127" s="8">
        <f>3900000</f>
        <v>3900000</v>
      </c>
      <c r="J127" s="7" t="s">
        <v>268</v>
      </c>
      <c r="K127" s="8" t="s">
        <v>268</v>
      </c>
      <c r="L127" s="4" t="s">
        <v>268</v>
      </c>
      <c r="M127" s="8" t="s">
        <v>268</v>
      </c>
    </row>
    <row r="128" spans="1:13" ht="12.75" customHeight="1">
      <c r="A128" s="9">
        <v>391</v>
      </c>
      <c r="B128" s="3" t="s">
        <v>28</v>
      </c>
      <c r="C128" s="3" t="s">
        <v>29</v>
      </c>
      <c r="D128" s="21" t="s">
        <v>29</v>
      </c>
      <c r="E128" s="2" t="s">
        <v>275</v>
      </c>
      <c r="F128" s="7">
        <f>260000</f>
        <v>260000</v>
      </c>
      <c r="G128" s="8">
        <f>460000</f>
        <v>460000</v>
      </c>
      <c r="H128" s="4">
        <f>1700000</f>
        <v>1700000</v>
      </c>
      <c r="I128" s="8">
        <f>3900000</f>
        <v>3900000</v>
      </c>
      <c r="J128" s="7" t="s">
        <v>268</v>
      </c>
      <c r="K128" s="8" t="s">
        <v>268</v>
      </c>
      <c r="L128" s="4" t="s">
        <v>268</v>
      </c>
      <c r="M128" s="8" t="s">
        <v>268</v>
      </c>
    </row>
    <row r="129" spans="1:13" ht="12.75" customHeight="1">
      <c r="A129" s="9">
        <v>1579</v>
      </c>
      <c r="B129" s="3" t="s">
        <v>16</v>
      </c>
      <c r="C129" s="3" t="s">
        <v>17</v>
      </c>
      <c r="D129" s="21" t="s">
        <v>17</v>
      </c>
      <c r="E129" s="2" t="s">
        <v>277</v>
      </c>
      <c r="F129" s="7">
        <f>21000</f>
        <v>21000</v>
      </c>
      <c r="G129" s="8">
        <f>95000</f>
        <v>95000</v>
      </c>
      <c r="H129" s="4">
        <f>24000</f>
        <v>24000</v>
      </c>
      <c r="I129" s="8">
        <f>180000</f>
        <v>180000</v>
      </c>
      <c r="J129" s="7" t="s">
        <v>268</v>
      </c>
      <c r="K129" s="8" t="s">
        <v>268</v>
      </c>
      <c r="L129" s="4" t="s">
        <v>268</v>
      </c>
      <c r="M129" s="8" t="s">
        <v>268</v>
      </c>
    </row>
    <row r="130" spans="1:13" ht="12.75" customHeight="1">
      <c r="A130" s="20" t="s">
        <v>286</v>
      </c>
      <c r="E130" s="2"/>
      <c r="M130" s="8"/>
    </row>
    <row r="131" spans="1:14" ht="12.75" customHeight="1">
      <c r="A131" s="9">
        <v>881</v>
      </c>
      <c r="B131" s="2" t="s">
        <v>82</v>
      </c>
      <c r="C131" s="3" t="s">
        <v>83</v>
      </c>
      <c r="D131" s="21" t="s">
        <v>83</v>
      </c>
      <c r="E131" s="2" t="s">
        <v>275</v>
      </c>
      <c r="F131" s="7" t="s">
        <v>6</v>
      </c>
      <c r="G131" s="8">
        <f>230000</f>
        <v>230000</v>
      </c>
      <c r="H131" s="4">
        <f>4100000</f>
        <v>4100000</v>
      </c>
      <c r="I131" s="8">
        <f>5100000</f>
        <v>5100000</v>
      </c>
      <c r="J131" s="7" t="s">
        <v>268</v>
      </c>
      <c r="K131" s="8" t="s">
        <v>268</v>
      </c>
      <c r="L131" s="4" t="s">
        <v>268</v>
      </c>
      <c r="M131" s="8" t="s">
        <v>268</v>
      </c>
      <c r="N131" s="16" t="s">
        <v>266</v>
      </c>
    </row>
    <row r="132" spans="1:13" ht="12.75" customHeight="1">
      <c r="A132" s="9">
        <v>881</v>
      </c>
      <c r="B132" s="2" t="s">
        <v>82</v>
      </c>
      <c r="C132" s="3" t="s">
        <v>83</v>
      </c>
      <c r="D132" s="21" t="s">
        <v>83</v>
      </c>
      <c r="E132" s="2" t="s">
        <v>275</v>
      </c>
      <c r="F132" s="7">
        <f>2500000</f>
        <v>2500000</v>
      </c>
      <c r="G132" s="8">
        <f>850000</f>
        <v>850000</v>
      </c>
      <c r="H132" s="4">
        <f>17000000</f>
        <v>17000000</v>
      </c>
      <c r="I132" s="8">
        <f>410000</f>
        <v>410000</v>
      </c>
      <c r="J132" s="7" t="s">
        <v>268</v>
      </c>
      <c r="K132" s="8" t="s">
        <v>268</v>
      </c>
      <c r="L132" s="4" t="s">
        <v>268</v>
      </c>
      <c r="M132" s="8" t="s">
        <v>268</v>
      </c>
    </row>
    <row r="133" spans="1:13" ht="12.75" customHeight="1">
      <c r="A133" s="9">
        <v>881</v>
      </c>
      <c r="B133" s="2" t="s">
        <v>82</v>
      </c>
      <c r="C133" s="3" t="s">
        <v>83</v>
      </c>
      <c r="D133" s="21" t="s">
        <v>83</v>
      </c>
      <c r="E133" s="2" t="s">
        <v>275</v>
      </c>
      <c r="F133" s="7" t="s">
        <v>6</v>
      </c>
      <c r="G133" s="8">
        <v>24000</v>
      </c>
      <c r="H133" s="4">
        <v>3700000</v>
      </c>
      <c r="I133" s="8">
        <v>4300000</v>
      </c>
      <c r="J133" s="7" t="s">
        <v>268</v>
      </c>
      <c r="K133" s="8" t="s">
        <v>268</v>
      </c>
      <c r="L133" s="4" t="s">
        <v>268</v>
      </c>
      <c r="M133" s="8" t="s">
        <v>268</v>
      </c>
    </row>
    <row r="134" spans="1:14" ht="12.75" customHeight="1">
      <c r="A134" s="24">
        <v>926</v>
      </c>
      <c r="B134" s="25" t="s">
        <v>174</v>
      </c>
      <c r="C134" s="26" t="s">
        <v>175</v>
      </c>
      <c r="D134" s="27" t="s">
        <v>175</v>
      </c>
      <c r="E134" s="25" t="s">
        <v>275</v>
      </c>
      <c r="F134" s="28">
        <v>5400</v>
      </c>
      <c r="G134" s="30" t="s">
        <v>6</v>
      </c>
      <c r="H134" s="29" t="s">
        <v>6</v>
      </c>
      <c r="I134" s="30" t="s">
        <v>6</v>
      </c>
      <c r="J134" s="28" t="s">
        <v>6</v>
      </c>
      <c r="K134" s="30" t="s">
        <v>6</v>
      </c>
      <c r="L134" s="29" t="s">
        <v>6</v>
      </c>
      <c r="M134" s="30" t="s">
        <v>298</v>
      </c>
      <c r="N134" s="16" t="s">
        <v>265</v>
      </c>
    </row>
    <row r="135" spans="1:13" ht="12.75" customHeight="1">
      <c r="A135" s="24">
        <v>926</v>
      </c>
      <c r="B135" s="25" t="s">
        <v>174</v>
      </c>
      <c r="C135" s="26" t="s">
        <v>175</v>
      </c>
      <c r="D135" s="27" t="s">
        <v>175</v>
      </c>
      <c r="E135" s="25" t="s">
        <v>275</v>
      </c>
      <c r="F135" s="28" t="s">
        <v>6</v>
      </c>
      <c r="G135" s="30" t="s">
        <v>6</v>
      </c>
      <c r="H135" s="29" t="s">
        <v>6</v>
      </c>
      <c r="I135" s="30" t="s">
        <v>6</v>
      </c>
      <c r="J135" s="28" t="s">
        <v>268</v>
      </c>
      <c r="K135" s="30" t="s">
        <v>268</v>
      </c>
      <c r="L135" s="29" t="s">
        <v>268</v>
      </c>
      <c r="M135" s="30" t="s">
        <v>268</v>
      </c>
    </row>
    <row r="136" spans="1:14" ht="12.75" customHeight="1">
      <c r="A136" s="9">
        <v>196</v>
      </c>
      <c r="B136" s="2" t="s">
        <v>21</v>
      </c>
      <c r="C136" s="3" t="s">
        <v>22</v>
      </c>
      <c r="D136" s="21" t="s">
        <v>22</v>
      </c>
      <c r="E136" s="2" t="s">
        <v>280</v>
      </c>
      <c r="F136" s="7">
        <f>250000</f>
        <v>250000</v>
      </c>
      <c r="G136" s="8">
        <f>52000</f>
        <v>52000</v>
      </c>
      <c r="H136" s="4">
        <f>2400000</f>
        <v>2400000</v>
      </c>
      <c r="I136" s="8">
        <f>840000</f>
        <v>840000</v>
      </c>
      <c r="J136" s="7" t="s">
        <v>268</v>
      </c>
      <c r="K136" s="8" t="s">
        <v>268</v>
      </c>
      <c r="L136" s="4" t="s">
        <v>268</v>
      </c>
      <c r="M136" s="8" t="s">
        <v>268</v>
      </c>
      <c r="N136" s="16" t="s">
        <v>265</v>
      </c>
    </row>
    <row r="137" spans="1:13" ht="12.75" customHeight="1">
      <c r="A137" s="9">
        <v>196</v>
      </c>
      <c r="B137" s="2" t="s">
        <v>21</v>
      </c>
      <c r="C137" s="3" t="s">
        <v>22</v>
      </c>
      <c r="D137" s="21" t="s">
        <v>22</v>
      </c>
      <c r="E137" s="2" t="s">
        <v>280</v>
      </c>
      <c r="F137" s="7" t="s">
        <v>6</v>
      </c>
      <c r="G137" s="8" t="s">
        <v>6</v>
      </c>
      <c r="H137" s="4" t="s">
        <v>6</v>
      </c>
      <c r="I137" s="8">
        <v>4600000</v>
      </c>
      <c r="J137" s="7" t="s">
        <v>268</v>
      </c>
      <c r="K137" s="8" t="s">
        <v>268</v>
      </c>
      <c r="L137" s="4" t="s">
        <v>268</v>
      </c>
      <c r="M137" s="8" t="s">
        <v>268</v>
      </c>
    </row>
    <row r="138" spans="1:13" ht="12.75" customHeight="1">
      <c r="A138" s="53"/>
      <c r="B138" s="35"/>
      <c r="C138" s="35"/>
      <c r="D138" s="35"/>
      <c r="E138" s="33"/>
      <c r="F138" s="36"/>
      <c r="G138" s="36"/>
      <c r="H138" s="36"/>
      <c r="I138" s="36"/>
      <c r="J138" s="36"/>
      <c r="K138" s="36"/>
      <c r="L138" s="36"/>
      <c r="M138" s="42"/>
    </row>
    <row r="139" spans="1:13" ht="12.75" customHeight="1">
      <c r="A139" s="54" t="s">
        <v>263</v>
      </c>
      <c r="E139" s="2"/>
      <c r="M139" s="8"/>
    </row>
    <row r="140" spans="1:14" ht="12.75" customHeight="1">
      <c r="A140" s="9">
        <v>305</v>
      </c>
      <c r="B140" s="3" t="s">
        <v>80</v>
      </c>
      <c r="C140" s="3" t="s">
        <v>81</v>
      </c>
      <c r="D140" s="21" t="s">
        <v>81</v>
      </c>
      <c r="E140" s="2" t="s">
        <v>272</v>
      </c>
      <c r="F140" s="7">
        <f>3700</f>
        <v>3700</v>
      </c>
      <c r="G140" s="8">
        <f>520000</f>
        <v>520000</v>
      </c>
      <c r="H140" s="37" t="s">
        <v>302</v>
      </c>
      <c r="I140" s="8" t="s">
        <v>283</v>
      </c>
      <c r="J140" s="7">
        <f>1800000</f>
        <v>1800000</v>
      </c>
      <c r="K140" s="8">
        <f>1200000</f>
        <v>1200000</v>
      </c>
      <c r="L140" s="4">
        <f>5400000</f>
        <v>5400000</v>
      </c>
      <c r="M140" s="8">
        <f>6200000</f>
        <v>6200000</v>
      </c>
      <c r="N140" s="16" t="s">
        <v>296</v>
      </c>
    </row>
    <row r="141" spans="1:14" ht="12.75" customHeight="1">
      <c r="A141" s="9">
        <v>95</v>
      </c>
      <c r="B141" s="2" t="s">
        <v>98</v>
      </c>
      <c r="C141" s="3" t="s">
        <v>19</v>
      </c>
      <c r="D141" s="21" t="s">
        <v>99</v>
      </c>
      <c r="E141" s="2" t="s">
        <v>272</v>
      </c>
      <c r="F141" s="7" t="s">
        <v>283</v>
      </c>
      <c r="G141" s="8" t="s">
        <v>283</v>
      </c>
      <c r="H141" s="4">
        <f>7.1*10^6</f>
        <v>7100000</v>
      </c>
      <c r="I141" s="8">
        <f>5.9*10^6</f>
        <v>5900000</v>
      </c>
      <c r="J141" s="7">
        <v>190000</v>
      </c>
      <c r="K141" s="8">
        <v>14000</v>
      </c>
      <c r="L141" s="4">
        <v>1800000</v>
      </c>
      <c r="M141" s="8" t="s">
        <v>6</v>
      </c>
      <c r="N141" s="16" t="s">
        <v>291</v>
      </c>
    </row>
    <row r="142" spans="1:14" ht="12.75" customHeight="1">
      <c r="A142" s="9">
        <v>50</v>
      </c>
      <c r="B142" s="3" t="s">
        <v>252</v>
      </c>
      <c r="C142" s="3" t="s">
        <v>253</v>
      </c>
      <c r="D142" s="21" t="s">
        <v>254</v>
      </c>
      <c r="E142" s="2" t="s">
        <v>272</v>
      </c>
      <c r="F142" s="7">
        <f>6000000</f>
        <v>6000000</v>
      </c>
      <c r="G142" s="8">
        <v>19000000</v>
      </c>
      <c r="H142" s="4" t="s">
        <v>283</v>
      </c>
      <c r="I142" s="8" t="s">
        <v>283</v>
      </c>
      <c r="J142" s="7">
        <f>1400</f>
        <v>1400</v>
      </c>
      <c r="K142" s="8">
        <f>310000</f>
        <v>310000</v>
      </c>
      <c r="L142" s="4" t="s">
        <v>269</v>
      </c>
      <c r="M142" s="8" t="s">
        <v>269</v>
      </c>
      <c r="N142" s="16" t="s">
        <v>293</v>
      </c>
    </row>
    <row r="143" spans="1:14" ht="12.75" customHeight="1">
      <c r="A143" s="9">
        <v>536</v>
      </c>
      <c r="B143" s="3" t="s">
        <v>213</v>
      </c>
      <c r="C143" s="3" t="s">
        <v>19</v>
      </c>
      <c r="D143" s="21" t="s">
        <v>214</v>
      </c>
      <c r="E143" s="2" t="s">
        <v>281</v>
      </c>
      <c r="F143" s="7">
        <f>1100000</f>
        <v>1100000</v>
      </c>
      <c r="G143" s="8">
        <v>120000</v>
      </c>
      <c r="H143" s="4" t="s">
        <v>283</v>
      </c>
      <c r="I143" s="8" t="s">
        <v>298</v>
      </c>
      <c r="J143" s="7">
        <f>880000</f>
        <v>880000</v>
      </c>
      <c r="K143" s="8">
        <f>300000</f>
        <v>300000</v>
      </c>
      <c r="L143" s="4" t="s">
        <v>298</v>
      </c>
      <c r="M143" s="8" t="s">
        <v>298</v>
      </c>
      <c r="N143" s="16" t="s">
        <v>294</v>
      </c>
    </row>
    <row r="144" spans="1:14" ht="12.75" customHeight="1">
      <c r="A144" s="9">
        <v>323</v>
      </c>
      <c r="B144" s="3" t="s">
        <v>217</v>
      </c>
      <c r="C144" s="3" t="s">
        <v>218</v>
      </c>
      <c r="D144" s="21" t="s">
        <v>219</v>
      </c>
      <c r="E144" s="2" t="s">
        <v>277</v>
      </c>
      <c r="F144" s="7">
        <f>76000</f>
        <v>76000</v>
      </c>
      <c r="G144" s="8" t="s">
        <v>283</v>
      </c>
      <c r="H144" s="4">
        <f>150000</f>
        <v>150000</v>
      </c>
      <c r="I144" s="8">
        <f>140000</f>
        <v>140000</v>
      </c>
      <c r="J144" s="7" t="s">
        <v>6</v>
      </c>
      <c r="K144" s="8" t="s">
        <v>6</v>
      </c>
      <c r="L144" s="4" t="s">
        <v>298</v>
      </c>
      <c r="M144" s="8" t="s">
        <v>298</v>
      </c>
      <c r="N144" s="16" t="s">
        <v>295</v>
      </c>
    </row>
    <row r="145" spans="1:14" ht="12.75" customHeight="1">
      <c r="A145" s="9">
        <v>46</v>
      </c>
      <c r="B145" s="3" t="s">
        <v>42</v>
      </c>
      <c r="C145" s="3" t="s">
        <v>43</v>
      </c>
      <c r="D145" s="21" t="s">
        <v>43</v>
      </c>
      <c r="E145" s="2" t="s">
        <v>267</v>
      </c>
      <c r="F145" s="23" t="s">
        <v>283</v>
      </c>
      <c r="G145" s="8" t="s">
        <v>283</v>
      </c>
      <c r="H145" s="4">
        <v>300000</v>
      </c>
      <c r="I145" s="8">
        <v>70000</v>
      </c>
      <c r="J145" s="7" t="s">
        <v>268</v>
      </c>
      <c r="K145" s="8" t="s">
        <v>268</v>
      </c>
      <c r="L145" s="4" t="s">
        <v>268</v>
      </c>
      <c r="M145" s="8" t="s">
        <v>268</v>
      </c>
      <c r="N145" s="16" t="s">
        <v>289</v>
      </c>
    </row>
    <row r="146" spans="1:14" ht="12.75" customHeight="1">
      <c r="A146" s="9">
        <v>96</v>
      </c>
      <c r="B146" s="2" t="s">
        <v>96</v>
      </c>
      <c r="C146" s="3" t="s">
        <v>19</v>
      </c>
      <c r="D146" s="21" t="s">
        <v>97</v>
      </c>
      <c r="E146" s="2" t="s">
        <v>267</v>
      </c>
      <c r="F146" s="7">
        <f>2100</f>
        <v>2100</v>
      </c>
      <c r="G146" s="8" t="s">
        <v>6</v>
      </c>
      <c r="H146" s="4" t="s">
        <v>283</v>
      </c>
      <c r="I146" s="8" t="s">
        <v>283</v>
      </c>
      <c r="J146" s="7" t="s">
        <v>268</v>
      </c>
      <c r="K146" s="8" t="s">
        <v>268</v>
      </c>
      <c r="L146" s="4" t="s">
        <v>268</v>
      </c>
      <c r="M146" s="8" t="s">
        <v>268</v>
      </c>
      <c r="N146" s="16" t="s">
        <v>290</v>
      </c>
    </row>
    <row r="147" spans="1:14" ht="12.75" customHeight="1">
      <c r="A147" s="9">
        <v>422</v>
      </c>
      <c r="B147" s="3" t="s">
        <v>171</v>
      </c>
      <c r="C147" s="3" t="s">
        <v>172</v>
      </c>
      <c r="D147" s="21" t="s">
        <v>173</v>
      </c>
      <c r="E147" s="2" t="s">
        <v>272</v>
      </c>
      <c r="F147" s="7">
        <f>680000</f>
        <v>680000</v>
      </c>
      <c r="G147" s="8">
        <f>3500</f>
        <v>3500</v>
      </c>
      <c r="H147" s="4" t="s">
        <v>283</v>
      </c>
      <c r="I147" s="8" t="s">
        <v>283</v>
      </c>
      <c r="J147" s="7" t="s">
        <v>268</v>
      </c>
      <c r="K147" s="8" t="s">
        <v>268</v>
      </c>
      <c r="L147" s="4" t="s">
        <v>268</v>
      </c>
      <c r="M147" s="8" t="s">
        <v>268</v>
      </c>
      <c r="N147" s="16" t="s">
        <v>297</v>
      </c>
    </row>
    <row r="148" spans="1:14" ht="12.75" customHeight="1">
      <c r="A148" s="9">
        <v>174</v>
      </c>
      <c r="B148" s="3" t="s">
        <v>178</v>
      </c>
      <c r="C148" s="3" t="s">
        <v>19</v>
      </c>
      <c r="D148" s="21" t="s">
        <v>179</v>
      </c>
      <c r="E148" s="2" t="s">
        <v>271</v>
      </c>
      <c r="F148" s="7">
        <f>1600000</f>
        <v>1600000</v>
      </c>
      <c r="G148" s="8" t="s">
        <v>6</v>
      </c>
      <c r="H148" s="4" t="s">
        <v>283</v>
      </c>
      <c r="I148" s="8" t="s">
        <v>283</v>
      </c>
      <c r="J148" s="7" t="s">
        <v>268</v>
      </c>
      <c r="K148" s="8" t="s">
        <v>268</v>
      </c>
      <c r="L148" s="4" t="s">
        <v>268</v>
      </c>
      <c r="M148" s="8" t="s">
        <v>268</v>
      </c>
      <c r="N148" s="16" t="s">
        <v>292</v>
      </c>
    </row>
    <row r="149" spans="1:14" ht="12.75" customHeight="1">
      <c r="A149" s="9">
        <v>323</v>
      </c>
      <c r="B149" s="3" t="s">
        <v>217</v>
      </c>
      <c r="C149" s="3" t="s">
        <v>218</v>
      </c>
      <c r="D149" s="21" t="s">
        <v>219</v>
      </c>
      <c r="E149" s="2" t="s">
        <v>277</v>
      </c>
      <c r="F149" s="7">
        <f>2000000</f>
        <v>2000000</v>
      </c>
      <c r="G149" s="8">
        <f>1400000</f>
        <v>1400000</v>
      </c>
      <c r="H149" s="4">
        <f>490000</f>
        <v>490000</v>
      </c>
      <c r="I149" s="8" t="s">
        <v>283</v>
      </c>
      <c r="J149" s="7" t="s">
        <v>268</v>
      </c>
      <c r="K149" s="8" t="s">
        <v>268</v>
      </c>
      <c r="L149" s="4" t="s">
        <v>268</v>
      </c>
      <c r="M149" s="8" t="s">
        <v>268</v>
      </c>
      <c r="N149" s="16" t="s">
        <v>295</v>
      </c>
    </row>
    <row r="150" spans="1:13" ht="12.75" customHeight="1">
      <c r="A150" s="9">
        <v>668</v>
      </c>
      <c r="B150" s="3" t="s">
        <v>259</v>
      </c>
      <c r="C150" s="3" t="s">
        <v>19</v>
      </c>
      <c r="D150" s="21" t="s">
        <v>260</v>
      </c>
      <c r="E150" s="2" t="s">
        <v>271</v>
      </c>
      <c r="F150" s="7">
        <v>240000</v>
      </c>
      <c r="G150" s="8" t="s">
        <v>283</v>
      </c>
      <c r="H150" s="4">
        <v>1200000</v>
      </c>
      <c r="I150" s="8">
        <v>350000</v>
      </c>
      <c r="J150" s="7" t="s">
        <v>269</v>
      </c>
      <c r="K150" s="8" t="s">
        <v>269</v>
      </c>
      <c r="L150" s="4">
        <v>3200000</v>
      </c>
      <c r="M150" s="8" t="s">
        <v>269</v>
      </c>
    </row>
    <row r="151" spans="1:13" ht="12.75" customHeight="1">
      <c r="A151" s="45">
        <v>701</v>
      </c>
      <c r="B151" s="46" t="s">
        <v>188</v>
      </c>
      <c r="C151" s="46" t="s">
        <v>189</v>
      </c>
      <c r="D151" s="47" t="s">
        <v>189</v>
      </c>
      <c r="E151" s="48" t="s">
        <v>275</v>
      </c>
      <c r="F151" s="49">
        <f>15000</f>
        <v>15000</v>
      </c>
      <c r="G151" s="50" t="s">
        <v>6</v>
      </c>
      <c r="H151" s="51" t="s">
        <v>6</v>
      </c>
      <c r="I151" s="50" t="s">
        <v>283</v>
      </c>
      <c r="J151" s="49" t="s">
        <v>268</v>
      </c>
      <c r="K151" s="50" t="s">
        <v>268</v>
      </c>
      <c r="L151" s="51" t="s">
        <v>268</v>
      </c>
      <c r="M151" s="50" t="s">
        <v>268</v>
      </c>
    </row>
    <row r="153" spans="1:13" ht="14.25">
      <c r="A153" s="41" t="s">
        <v>303</v>
      </c>
      <c r="B153" s="16"/>
      <c r="C153" s="16"/>
      <c r="D153" s="16"/>
      <c r="E153" s="2"/>
      <c r="F153" s="16"/>
      <c r="G153" s="16"/>
      <c r="H153" s="16"/>
      <c r="I153" s="16"/>
      <c r="J153" s="16"/>
      <c r="K153" s="16"/>
      <c r="L153" s="16"/>
      <c r="M153" s="16"/>
    </row>
    <row r="154" spans="1:13" ht="45" customHeight="1">
      <c r="A154" s="60" t="s">
        <v>314</v>
      </c>
      <c r="B154" s="60"/>
      <c r="C154" s="60"/>
      <c r="D154" s="60"/>
      <c r="E154" s="60"/>
      <c r="F154" s="60"/>
      <c r="G154" s="60"/>
      <c r="H154" s="60"/>
      <c r="I154" s="60"/>
      <c r="J154" s="60"/>
      <c r="K154" s="60"/>
      <c r="L154" s="60"/>
      <c r="M154" s="60"/>
    </row>
    <row r="155" spans="1:13" ht="15">
      <c r="A155" s="60" t="s">
        <v>317</v>
      </c>
      <c r="B155" s="60"/>
      <c r="C155" s="60"/>
      <c r="D155" s="60"/>
      <c r="E155" s="60"/>
      <c r="F155" s="60"/>
      <c r="G155" s="60"/>
      <c r="H155" s="60"/>
      <c r="I155" s="60"/>
      <c r="J155" s="60"/>
      <c r="K155" s="60"/>
      <c r="L155" s="60"/>
      <c r="M155" s="60"/>
    </row>
    <row r="156" spans="1:13" ht="15">
      <c r="A156" s="60" t="s">
        <v>316</v>
      </c>
      <c r="B156" s="60"/>
      <c r="C156" s="60"/>
      <c r="D156" s="60"/>
      <c r="E156" s="60"/>
      <c r="F156" s="60"/>
      <c r="G156" s="60"/>
      <c r="H156" s="60"/>
      <c r="I156" s="60"/>
      <c r="J156" s="60"/>
      <c r="K156" s="60"/>
      <c r="L156" s="60"/>
      <c r="M156" s="60"/>
    </row>
    <row r="157" spans="1:13" ht="15">
      <c r="A157" s="60" t="s">
        <v>315</v>
      </c>
      <c r="B157" s="60"/>
      <c r="C157" s="60"/>
      <c r="D157" s="60"/>
      <c r="E157" s="60"/>
      <c r="F157" s="60"/>
      <c r="G157" s="60"/>
      <c r="H157" s="60"/>
      <c r="I157" s="60"/>
      <c r="J157" s="60"/>
      <c r="K157" s="60"/>
      <c r="L157" s="60"/>
      <c r="M157" s="60"/>
    </row>
    <row r="158" spans="1:13" ht="30" customHeight="1">
      <c r="A158" s="60" t="s">
        <v>318</v>
      </c>
      <c r="B158" s="60"/>
      <c r="C158" s="60"/>
      <c r="D158" s="60"/>
      <c r="E158" s="60"/>
      <c r="F158" s="60"/>
      <c r="G158" s="60"/>
      <c r="H158" s="60"/>
      <c r="I158" s="60"/>
      <c r="J158" s="60"/>
      <c r="K158" s="60"/>
      <c r="L158" s="60"/>
      <c r="M158" s="60"/>
    </row>
    <row r="159" spans="1:13" ht="15">
      <c r="A159" s="60" t="s">
        <v>313</v>
      </c>
      <c r="B159" s="60"/>
      <c r="C159" s="60"/>
      <c r="D159" s="60"/>
      <c r="E159" s="60"/>
      <c r="F159" s="60"/>
      <c r="G159" s="60"/>
      <c r="H159" s="60"/>
      <c r="I159" s="60"/>
      <c r="J159" s="60"/>
      <c r="K159" s="60"/>
      <c r="L159" s="60"/>
      <c r="M159" s="60"/>
    </row>
    <row r="160" spans="1:13" ht="28.5" customHeight="1">
      <c r="A160" s="60" t="s">
        <v>312</v>
      </c>
      <c r="B160" s="60"/>
      <c r="C160" s="60"/>
      <c r="D160" s="60"/>
      <c r="E160" s="60"/>
      <c r="F160" s="60"/>
      <c r="G160" s="60"/>
      <c r="H160" s="60"/>
      <c r="I160" s="60"/>
      <c r="J160" s="60"/>
      <c r="K160" s="60"/>
      <c r="L160" s="60"/>
      <c r="M160" s="60"/>
    </row>
  </sheetData>
  <sheetProtection/>
  <mergeCells count="19">
    <mergeCell ref="C1:C3"/>
    <mergeCell ref="B1:B3"/>
    <mergeCell ref="E1:E3"/>
    <mergeCell ref="A1:A3"/>
    <mergeCell ref="D1:D3"/>
    <mergeCell ref="N1:N3"/>
    <mergeCell ref="F1:I1"/>
    <mergeCell ref="J1:M1"/>
    <mergeCell ref="F2:G2"/>
    <mergeCell ref="H2:I2"/>
    <mergeCell ref="J2:K2"/>
    <mergeCell ref="L2:M2"/>
    <mergeCell ref="A158:M158"/>
    <mergeCell ref="A159:M159"/>
    <mergeCell ref="A160:M160"/>
    <mergeCell ref="A154:M154"/>
    <mergeCell ref="A155:M155"/>
    <mergeCell ref="A156:M156"/>
    <mergeCell ref="A157:M157"/>
  </mergeCells>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Merck &amp; 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Merck</dc:creator>
  <cp:keywords/>
  <dc:description/>
  <cp:lastModifiedBy>Merck</cp:lastModifiedBy>
  <cp:lastPrinted>2010-10-19T15:03:44Z</cp:lastPrinted>
  <dcterms:created xsi:type="dcterms:W3CDTF">2010-07-08T19:12:30Z</dcterms:created>
  <dcterms:modified xsi:type="dcterms:W3CDTF">2010-10-19T19:02:53Z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1140183622</vt:i4>
  </property>
  <property fmtid="{D5CDD505-2E9C-101B-9397-08002B2CF9AE}" pid="3" name="_NewReviewCycle">
    <vt:lpwstr/>
  </property>
  <property fmtid="{D5CDD505-2E9C-101B-9397-08002B2CF9AE}" pid="4" name="_EmailSubject">
    <vt:lpwstr>PNAS MS# 2010-09845R Decision Notification</vt:lpwstr>
  </property>
  <property fmtid="{D5CDD505-2E9C-101B-9397-08002B2CF9AE}" pid="5" name="_AuthorEmail">
    <vt:lpwstr>terry_roemer@merck.com</vt:lpwstr>
  </property>
  <property fmtid="{D5CDD505-2E9C-101B-9397-08002B2CF9AE}" pid="6" name="_AuthorEmailDisplayName">
    <vt:lpwstr>Roemer, Terry</vt:lpwstr>
  </property>
  <property fmtid="{D5CDD505-2E9C-101B-9397-08002B2CF9AE}" pid="7" name="_PreviousAdHocReviewCycleID">
    <vt:i4>-16528791</vt:i4>
  </property>
</Properties>
</file>