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faldacavalheiro/Desktop/Ficheiros Excel Suplementares/"/>
    </mc:Choice>
  </mc:AlternateContent>
  <xr:revisionPtr revIDLastSave="0" documentId="13_ncr:1_{0E084154-7E5F-174A-A2C7-7848B3F87F65}" xr6:coauthVersionLast="47" xr6:coauthVersionMax="47" xr10:uidLastSave="{00000000-0000-0000-0000-000000000000}"/>
  <bookViews>
    <workbookView xWindow="1500" yWindow="1000" windowWidth="27840" windowHeight="17060" activeTab="9" xr2:uid="{76AEF008-EC03-1B4C-BA85-BBFA8C1A1FBD}"/>
  </bookViews>
  <sheets>
    <sheet name="Figs 1, 7, 8, S1 and S2" sheetId="1" r:id="rId1"/>
    <sheet name="Figs 3 9, 10 and S2" sheetId="3" r:id="rId2"/>
    <sheet name="Fig 4" sheetId="4" r:id="rId3"/>
    <sheet name="Fig 5" sheetId="5" r:id="rId4"/>
    <sheet name="Fig 6 A, B, C" sheetId="7" r:id="rId5"/>
    <sheet name="Fig 6D" sheetId="6" r:id="rId6"/>
    <sheet name="Fig S6" sheetId="8" r:id="rId7"/>
    <sheet name="Fig S7" sheetId="9" r:id="rId8"/>
    <sheet name="Fig S8 a" sheetId="10" r:id="rId9"/>
    <sheet name="Fig S8 b" sheetId="11" r:id="rId10"/>
  </sheets>
  <externalReferences>
    <externalReference r:id="rId11"/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1" l="1"/>
  <c r="F29" i="11"/>
  <c r="G15" i="11"/>
  <c r="F15" i="11"/>
  <c r="G3" i="11"/>
  <c r="F3" i="11"/>
  <c r="G20" i="10" l="1"/>
  <c r="F20" i="10"/>
  <c r="G13" i="10"/>
  <c r="F13" i="10"/>
  <c r="E12" i="10"/>
  <c r="E11" i="10"/>
  <c r="E10" i="10"/>
  <c r="G4" i="10"/>
  <c r="F4" i="10"/>
  <c r="W15" i="9" l="1"/>
  <c r="V15" i="9"/>
  <c r="U15" i="9"/>
  <c r="T15" i="9"/>
  <c r="S15" i="9"/>
  <c r="R15" i="9"/>
  <c r="Q15" i="9"/>
  <c r="P15" i="9"/>
  <c r="O15" i="9"/>
  <c r="Y15" i="9" s="1"/>
  <c r="N15" i="9"/>
  <c r="X15" i="9" s="1"/>
  <c r="M15" i="9"/>
  <c r="X14" i="9"/>
  <c r="W14" i="9"/>
  <c r="V14" i="9"/>
  <c r="U14" i="9"/>
  <c r="T14" i="9"/>
  <c r="S14" i="9"/>
  <c r="R14" i="9"/>
  <c r="Q14" i="9"/>
  <c r="P14" i="9"/>
  <c r="O14" i="9"/>
  <c r="Y14" i="9" s="1"/>
  <c r="N14" i="9"/>
  <c r="M14" i="9"/>
  <c r="L14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32" i="8" l="1"/>
  <c r="L32" i="8" s="1"/>
  <c r="M32" i="8" s="1"/>
  <c r="K30" i="8"/>
  <c r="L30" i="8" s="1"/>
  <c r="M30" i="8" s="1"/>
  <c r="K28" i="8"/>
  <c r="K21" i="8"/>
  <c r="L21" i="8" s="1"/>
  <c r="M21" i="8" s="1"/>
  <c r="K19" i="8"/>
  <c r="L19" i="8" s="1"/>
  <c r="M19" i="8" s="1"/>
  <c r="L17" i="8"/>
  <c r="M17" i="8" s="1"/>
  <c r="K17" i="8"/>
  <c r="K10" i="8"/>
  <c r="L10" i="8" s="1"/>
  <c r="M10" i="8" s="1"/>
  <c r="K8" i="8"/>
  <c r="L8" i="8" s="1"/>
  <c r="M8" i="8" s="1"/>
  <c r="K6" i="8"/>
  <c r="X73" i="7"/>
  <c r="W73" i="7"/>
  <c r="F73" i="7"/>
  <c r="E73" i="7"/>
  <c r="X72" i="7"/>
  <c r="W72" i="7"/>
  <c r="S72" i="7"/>
  <c r="R72" i="7"/>
  <c r="L72" i="7"/>
  <c r="K72" i="7"/>
  <c r="F72" i="7"/>
  <c r="E72" i="7"/>
  <c r="S71" i="7"/>
  <c r="R71" i="7"/>
  <c r="L71" i="7"/>
  <c r="K71" i="7"/>
  <c r="X67" i="7"/>
  <c r="W67" i="7"/>
  <c r="F67" i="7"/>
  <c r="E67" i="7"/>
  <c r="X66" i="7"/>
  <c r="W66" i="7"/>
  <c r="S66" i="7"/>
  <c r="R66" i="7"/>
  <c r="L66" i="7"/>
  <c r="K66" i="7"/>
  <c r="F66" i="7"/>
  <c r="E66" i="7"/>
  <c r="S65" i="7"/>
  <c r="R65" i="7"/>
  <c r="L65" i="7"/>
  <c r="K65" i="7"/>
  <c r="X61" i="7"/>
  <c r="W61" i="7"/>
  <c r="F61" i="7"/>
  <c r="E61" i="7"/>
  <c r="X60" i="7"/>
  <c r="W60" i="7"/>
  <c r="S60" i="7"/>
  <c r="R60" i="7"/>
  <c r="L60" i="7"/>
  <c r="K60" i="7"/>
  <c r="F60" i="7"/>
  <c r="E60" i="7"/>
  <c r="S59" i="7"/>
  <c r="R59" i="7"/>
  <c r="L59" i="7"/>
  <c r="K59" i="7"/>
  <c r="Y45" i="7"/>
  <c r="Z45" i="7" s="1"/>
  <c r="Y44" i="7"/>
  <c r="Z44" i="7" s="1"/>
  <c r="Y43" i="7"/>
  <c r="Z43" i="7" s="1"/>
  <c r="S43" i="7"/>
  <c r="T43" i="7" s="1"/>
  <c r="M43" i="7"/>
  <c r="N43" i="7" s="1"/>
  <c r="Z42" i="7"/>
  <c r="Y42" i="7"/>
  <c r="S42" i="7"/>
  <c r="T42" i="7" s="1"/>
  <c r="M42" i="7"/>
  <c r="N42" i="7" s="1"/>
  <c r="S41" i="7"/>
  <c r="T41" i="7" s="1"/>
  <c r="M41" i="7"/>
  <c r="N41" i="7" s="1"/>
  <c r="S40" i="7"/>
  <c r="T40" i="7" s="1"/>
  <c r="N40" i="7"/>
  <c r="M40" i="7"/>
  <c r="Y27" i="7"/>
  <c r="Z27" i="7" s="1"/>
  <c r="Y26" i="7"/>
  <c r="Z26" i="7" s="1"/>
  <c r="S26" i="7"/>
  <c r="T26" i="7" s="1"/>
  <c r="M26" i="7"/>
  <c r="N26" i="7" s="1"/>
  <c r="Y25" i="7"/>
  <c r="Z25" i="7" s="1"/>
  <c r="T25" i="7"/>
  <c r="S25" i="7"/>
  <c r="M25" i="7"/>
  <c r="N25" i="7" s="1"/>
  <c r="Y24" i="7"/>
  <c r="Z24" i="7" s="1"/>
  <c r="S24" i="7"/>
  <c r="T24" i="7" s="1"/>
  <c r="M24" i="7"/>
  <c r="N24" i="7" s="1"/>
  <c r="S23" i="7"/>
  <c r="T23" i="7" s="1"/>
  <c r="N23" i="7"/>
  <c r="M23" i="7"/>
  <c r="Y9" i="7"/>
  <c r="Z9" i="7" s="1"/>
  <c r="S9" i="7"/>
  <c r="T9" i="7" s="1"/>
  <c r="S70" i="7" s="1"/>
  <c r="M9" i="7"/>
  <c r="N9" i="7" s="1"/>
  <c r="Y8" i="7"/>
  <c r="Z8" i="7" s="1"/>
  <c r="S8" i="7"/>
  <c r="T8" i="7" s="1"/>
  <c r="N8" i="7"/>
  <c r="M8" i="7"/>
  <c r="Y7" i="7"/>
  <c r="Z7" i="7" s="1"/>
  <c r="S7" i="7"/>
  <c r="T7" i="7" s="1"/>
  <c r="M7" i="7"/>
  <c r="N7" i="7" s="1"/>
  <c r="Y6" i="7"/>
  <c r="Z6" i="7" s="1"/>
  <c r="S6" i="7"/>
  <c r="T6" i="7" s="1"/>
  <c r="N6" i="7"/>
  <c r="L58" i="7" s="1"/>
  <c r="M6" i="7"/>
  <c r="P7" i="8" l="1"/>
  <c r="Q7" i="8"/>
  <c r="P8" i="8"/>
  <c r="Q8" i="8"/>
  <c r="L70" i="7"/>
  <c r="K70" i="7"/>
  <c r="X71" i="7"/>
  <c r="W71" i="7"/>
  <c r="R70" i="7"/>
  <c r="K64" i="7"/>
  <c r="L64" i="7"/>
  <c r="W65" i="7"/>
  <c r="X65" i="7"/>
  <c r="X59" i="7"/>
  <c r="W59" i="7"/>
  <c r="S64" i="7"/>
  <c r="R64" i="7"/>
  <c r="S58" i="7"/>
  <c r="R58" i="7"/>
  <c r="K58" i="7"/>
  <c r="C36" i="6"/>
  <c r="N32" i="6"/>
  <c r="M32" i="6"/>
  <c r="O32" i="6" s="1"/>
  <c r="L32" i="6"/>
  <c r="K32" i="6"/>
  <c r="J32" i="6"/>
  <c r="J42" i="6" s="1"/>
  <c r="I32" i="6"/>
  <c r="I42" i="6" s="1"/>
  <c r="H32" i="6"/>
  <c r="H42" i="6" s="1"/>
  <c r="G32" i="6"/>
  <c r="G42" i="6" s="1"/>
  <c r="F32" i="6"/>
  <c r="F42" i="6" s="1"/>
  <c r="E32" i="6"/>
  <c r="E42" i="6" s="1"/>
  <c r="D32" i="6"/>
  <c r="D42" i="6" s="1"/>
  <c r="C32" i="6"/>
  <c r="C42" i="6" s="1"/>
  <c r="N31" i="6"/>
  <c r="M31" i="6"/>
  <c r="O31" i="6" s="1"/>
  <c r="L31" i="6"/>
  <c r="K31" i="6"/>
  <c r="J31" i="6"/>
  <c r="I31" i="6"/>
  <c r="H31" i="6"/>
  <c r="G31" i="6"/>
  <c r="F31" i="6"/>
  <c r="F41" i="6" s="1"/>
  <c r="E31" i="6"/>
  <c r="E41" i="6" s="1"/>
  <c r="D31" i="6"/>
  <c r="D41" i="6" s="1"/>
  <c r="C31" i="6"/>
  <c r="N30" i="6"/>
  <c r="M30" i="6"/>
  <c r="O30" i="6" s="1"/>
  <c r="L30" i="6"/>
  <c r="K30" i="6"/>
  <c r="J30" i="6"/>
  <c r="I30" i="6"/>
  <c r="H30" i="6"/>
  <c r="G30" i="6"/>
  <c r="F30" i="6"/>
  <c r="E30" i="6"/>
  <c r="D30" i="6"/>
  <c r="C30" i="6"/>
  <c r="N29" i="6"/>
  <c r="O29" i="6" s="1"/>
  <c r="M29" i="6"/>
  <c r="L29" i="6"/>
  <c r="K29" i="6"/>
  <c r="J29" i="6"/>
  <c r="J39" i="6" s="1"/>
  <c r="I29" i="6"/>
  <c r="I39" i="6" s="1"/>
  <c r="H29" i="6"/>
  <c r="H39" i="6" s="1"/>
  <c r="G29" i="6"/>
  <c r="G39" i="6" s="1"/>
  <c r="F29" i="6"/>
  <c r="F39" i="6" s="1"/>
  <c r="E29" i="6"/>
  <c r="E39" i="6" s="1"/>
  <c r="D29" i="6"/>
  <c r="D39" i="6" s="1"/>
  <c r="C29" i="6"/>
  <c r="C39" i="6" s="1"/>
  <c r="O28" i="6"/>
  <c r="K38" i="6" s="1"/>
  <c r="N28" i="6"/>
  <c r="M28" i="6"/>
  <c r="L28" i="6"/>
  <c r="K28" i="6"/>
  <c r="J28" i="6"/>
  <c r="I28" i="6"/>
  <c r="H28" i="6"/>
  <c r="G28" i="6"/>
  <c r="G38" i="6" s="1"/>
  <c r="F28" i="6"/>
  <c r="F38" i="6" s="1"/>
  <c r="E28" i="6"/>
  <c r="E38" i="6" s="1"/>
  <c r="D28" i="6"/>
  <c r="D38" i="6" s="1"/>
  <c r="C28" i="6"/>
  <c r="C38" i="6" s="1"/>
  <c r="N27" i="6"/>
  <c r="M27" i="6"/>
  <c r="O27" i="6" s="1"/>
  <c r="L27" i="6"/>
  <c r="K27" i="6"/>
  <c r="J27" i="6"/>
  <c r="I27" i="6"/>
  <c r="H27" i="6"/>
  <c r="G27" i="6"/>
  <c r="F27" i="6"/>
  <c r="E27" i="6"/>
  <c r="D27" i="6"/>
  <c r="C27" i="6"/>
  <c r="O26" i="6"/>
  <c r="N26" i="6"/>
  <c r="M26" i="6"/>
  <c r="L26" i="6"/>
  <c r="K26" i="6"/>
  <c r="K36" i="6" s="1"/>
  <c r="J26" i="6"/>
  <c r="J36" i="6" s="1"/>
  <c r="I26" i="6"/>
  <c r="I36" i="6" s="1"/>
  <c r="H26" i="6"/>
  <c r="H36" i="6" s="1"/>
  <c r="G26" i="6"/>
  <c r="G36" i="6" s="1"/>
  <c r="F26" i="6"/>
  <c r="F36" i="6" s="1"/>
  <c r="E26" i="6"/>
  <c r="E36" i="6" s="1"/>
  <c r="D26" i="6"/>
  <c r="D36" i="6" s="1"/>
  <c r="C26" i="6"/>
  <c r="N25" i="6"/>
  <c r="M25" i="6"/>
  <c r="O25" i="6" s="1"/>
  <c r="L25" i="6"/>
  <c r="K25" i="6"/>
  <c r="J25" i="6"/>
  <c r="I25" i="6"/>
  <c r="H25" i="6"/>
  <c r="G25" i="6"/>
  <c r="G35" i="6" s="1"/>
  <c r="F25" i="6"/>
  <c r="F35" i="6" s="1"/>
  <c r="E25" i="6"/>
  <c r="D25" i="6"/>
  <c r="C25" i="6"/>
  <c r="J35" i="6" l="1"/>
  <c r="D35" i="6"/>
  <c r="C35" i="6"/>
  <c r="K35" i="6"/>
  <c r="K37" i="6"/>
  <c r="J37" i="6"/>
  <c r="I37" i="6"/>
  <c r="H37" i="6"/>
  <c r="G37" i="6"/>
  <c r="F37" i="6"/>
  <c r="E37" i="6"/>
  <c r="J41" i="6"/>
  <c r="I41" i="6"/>
  <c r="H41" i="6"/>
  <c r="G41" i="6"/>
  <c r="D40" i="6"/>
  <c r="J40" i="6"/>
  <c r="I40" i="6"/>
  <c r="H40" i="6"/>
  <c r="G40" i="6"/>
  <c r="F40" i="6"/>
  <c r="E40" i="6"/>
  <c r="C40" i="6"/>
  <c r="C37" i="6"/>
  <c r="H35" i="6"/>
  <c r="E35" i="6"/>
  <c r="D37" i="6"/>
  <c r="C41" i="6"/>
  <c r="H48" i="6"/>
  <c r="H38" i="6"/>
  <c r="I38" i="6"/>
  <c r="J38" i="6"/>
  <c r="G48" i="6"/>
  <c r="H46" i="6" l="1"/>
  <c r="G46" i="6"/>
  <c r="H47" i="6"/>
  <c r="G47" i="6"/>
  <c r="H45" i="6"/>
  <c r="G45" i="6"/>
  <c r="J9" i="5" l="1"/>
  <c r="I9" i="5"/>
  <c r="J8" i="5"/>
  <c r="I8" i="5"/>
  <c r="J7" i="5"/>
  <c r="I7" i="5"/>
  <c r="J6" i="5"/>
  <c r="I6" i="5"/>
  <c r="J5" i="5"/>
  <c r="I5" i="5"/>
  <c r="J4" i="5"/>
  <c r="I4" i="5"/>
  <c r="Z10" i="4"/>
  <c r="Y10" i="4"/>
  <c r="Z9" i="4"/>
  <c r="Y9" i="4"/>
  <c r="Z8" i="4"/>
  <c r="Y8" i="4"/>
  <c r="Z7" i="4"/>
  <c r="Y7" i="4"/>
  <c r="Z6" i="4"/>
  <c r="Y6" i="4"/>
  <c r="Z5" i="4"/>
  <c r="Y5" i="4"/>
  <c r="Z4" i="4"/>
  <c r="Y4" i="4"/>
  <c r="Z3" i="4"/>
  <c r="Y3" i="4"/>
  <c r="S47" i="3"/>
  <c r="R47" i="3"/>
  <c r="J47" i="3"/>
  <c r="I47" i="3"/>
  <c r="S44" i="3"/>
  <c r="R44" i="3"/>
  <c r="J44" i="3"/>
  <c r="I44" i="3"/>
  <c r="S41" i="3"/>
  <c r="R41" i="3"/>
  <c r="J41" i="3"/>
  <c r="I41" i="3"/>
  <c r="S38" i="3"/>
  <c r="R38" i="3"/>
  <c r="J38" i="3"/>
  <c r="I38" i="3"/>
  <c r="S35" i="3"/>
  <c r="R35" i="3"/>
  <c r="J35" i="3"/>
  <c r="I35" i="3"/>
  <c r="J27" i="3"/>
  <c r="I27" i="3"/>
  <c r="J26" i="3"/>
  <c r="I26" i="3"/>
  <c r="J25" i="3"/>
  <c r="I25" i="3"/>
  <c r="J22" i="3"/>
  <c r="I22" i="3"/>
  <c r="J21" i="3"/>
  <c r="I21" i="3"/>
  <c r="J20" i="3"/>
  <c r="I20" i="3"/>
  <c r="S17" i="3"/>
  <c r="R17" i="3"/>
  <c r="J17" i="3"/>
  <c r="I17" i="3"/>
  <c r="J16" i="3"/>
  <c r="I16" i="3"/>
  <c r="J15" i="3"/>
  <c r="I15" i="3"/>
  <c r="S14" i="3"/>
  <c r="R14" i="3"/>
  <c r="J12" i="3"/>
  <c r="I12" i="3"/>
  <c r="S11" i="3"/>
  <c r="R11" i="3"/>
  <c r="J11" i="3"/>
  <c r="I11" i="3"/>
  <c r="J10" i="3"/>
  <c r="I10" i="3"/>
  <c r="S8" i="3"/>
  <c r="R8" i="3"/>
  <c r="J7" i="3"/>
  <c r="I7" i="3"/>
  <c r="J6" i="3"/>
  <c r="I6" i="3"/>
  <c r="S5" i="3"/>
  <c r="R5" i="3"/>
  <c r="J5" i="3"/>
  <c r="I5" i="3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H81" i="1"/>
  <c r="K81" i="1" s="1"/>
  <c r="K80" i="1"/>
  <c r="J80" i="1"/>
  <c r="K79" i="1"/>
  <c r="J79" i="1"/>
  <c r="K78" i="1"/>
  <c r="J78" i="1"/>
  <c r="K77" i="1"/>
  <c r="J77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J81" i="1" l="1"/>
</calcChain>
</file>

<file path=xl/sharedStrings.xml><?xml version="1.0" encoding="utf-8"?>
<sst xmlns="http://schemas.openxmlformats.org/spreadsheetml/2006/main" count="991" uniqueCount="184">
  <si>
    <t>Rupture Distance (Extend Delay 0s)</t>
  </si>
  <si>
    <t xml:space="preserve">Average </t>
  </si>
  <si>
    <t>Standard Deviation</t>
  </si>
  <si>
    <t>KCHR606</t>
  </si>
  <si>
    <t>Glass</t>
  </si>
  <si>
    <t>PST</t>
  </si>
  <si>
    <t>SE</t>
  </si>
  <si>
    <t>PVC</t>
  </si>
  <si>
    <t>Adhesion Force (Extend Delay 0s)</t>
  </si>
  <si>
    <t>Average</t>
  </si>
  <si>
    <t>Work of Adhesion (Extend Delay 0s</t>
  </si>
  <si>
    <t>∆efg1</t>
  </si>
  <si>
    <t>∆tec1</t>
  </si>
  <si>
    <t>Rupture Distance (Extend Delay 0.5s)</t>
  </si>
  <si>
    <t>Adhesion Force (Extend Delay 0.5s)</t>
  </si>
  <si>
    <t>Work of Adhesion (Extend Delay 0.5s)</t>
  </si>
  <si>
    <t>Rupture Distance (Extend Delay 1s)</t>
  </si>
  <si>
    <t>Adhesion Force (Extend Delay 1s)</t>
  </si>
  <si>
    <t>Work of Adhesion (Extend Delay 1s)</t>
  </si>
  <si>
    <t>Rupture Distance (Extend Delay 5s)</t>
  </si>
  <si>
    <t>Adhesion Force (Extend Delay 5s)</t>
  </si>
  <si>
    <t>Work of Adhesion (Extend Delay 5s)</t>
  </si>
  <si>
    <t>Z100_5s</t>
  </si>
  <si>
    <t>Z100_10s</t>
  </si>
  <si>
    <t xml:space="preserve">Adhesion Force </t>
  </si>
  <si>
    <t>Work of Adhesion</t>
  </si>
  <si>
    <t>Number of Jumps</t>
  </si>
  <si>
    <t>Number of Tethers</t>
  </si>
  <si>
    <t>Rupture Distance</t>
  </si>
  <si>
    <t>Z100_30s</t>
  </si>
  <si>
    <t>Z100_60s</t>
  </si>
  <si>
    <t>Corrected Absorbance</t>
  </si>
  <si>
    <t>KUE100+vv</t>
  </si>
  <si>
    <r>
      <t>KUE100+</t>
    </r>
    <r>
      <rPr>
        <i/>
        <sz val="10"/>
        <rFont val="Arial"/>
      </rPr>
      <t>CgTEC1</t>
    </r>
  </si>
  <si>
    <r>
      <t>Δcgtec1</t>
    </r>
    <r>
      <rPr>
        <sz val="10"/>
        <rFont val="Arial"/>
      </rPr>
      <t>+vv</t>
    </r>
  </si>
  <si>
    <r>
      <t>Δcgtec1</t>
    </r>
    <r>
      <rPr>
        <sz val="10"/>
        <rFont val="Arial"/>
      </rPr>
      <t>+</t>
    </r>
    <r>
      <rPr>
        <i/>
        <sz val="10"/>
        <rFont val="Arial"/>
      </rPr>
      <t>CgTEC1</t>
    </r>
  </si>
  <si>
    <r>
      <t>KUE100+</t>
    </r>
    <r>
      <rPr>
        <i/>
        <sz val="10"/>
        <rFont val="Arial"/>
      </rPr>
      <t>CgEFG1</t>
    </r>
  </si>
  <si>
    <r>
      <t>Δcgefg1</t>
    </r>
    <r>
      <rPr>
        <sz val="10"/>
        <rFont val="Arial"/>
      </rPr>
      <t>+vv</t>
    </r>
  </si>
  <si>
    <r>
      <t>Δcgefg1</t>
    </r>
    <r>
      <rPr>
        <sz val="10"/>
        <rFont val="Arial"/>
      </rPr>
      <t>+</t>
    </r>
    <r>
      <rPr>
        <i/>
        <sz val="10"/>
        <rFont val="Arial"/>
      </rPr>
      <t>CgEFG1</t>
    </r>
  </si>
  <si>
    <t>% of Adhesion</t>
  </si>
  <si>
    <t>KUE100</t>
  </si>
  <si>
    <t>∆cgefg1</t>
  </si>
  <si>
    <t>∆cgtec1</t>
  </si>
  <si>
    <t>L5U1 + vv</t>
  </si>
  <si>
    <t>L5U1 + CgEFG1</t>
  </si>
  <si>
    <t>L5U1 + CgTEC1</t>
  </si>
  <si>
    <t>A</t>
  </si>
  <si>
    <t>B</t>
  </si>
  <si>
    <t>C</t>
  </si>
  <si>
    <t>D</t>
  </si>
  <si>
    <t>E</t>
  </si>
  <si>
    <t>F</t>
  </si>
  <si>
    <t>G</t>
  </si>
  <si>
    <t>H</t>
  </si>
  <si>
    <t>Média Brancos por linha</t>
  </si>
  <si>
    <t>wt</t>
  </si>
  <si>
    <t>awp13</t>
  </si>
  <si>
    <t>pwp5</t>
  </si>
  <si>
    <t>aed2</t>
  </si>
  <si>
    <t xml:space="preserve">Média </t>
  </si>
  <si>
    <t>Desvio Padrão</t>
  </si>
  <si>
    <t>****</t>
  </si>
  <si>
    <t>***</t>
  </si>
  <si>
    <t>Planktonic</t>
  </si>
  <si>
    <t>Biofilm 6h</t>
  </si>
  <si>
    <t>Biofilm 24h</t>
  </si>
  <si>
    <t>Biofilm 48h</t>
  </si>
  <si>
    <t>1º Ensaio</t>
  </si>
  <si>
    <t xml:space="preserve">Gene </t>
  </si>
  <si>
    <t>Ct</t>
  </si>
  <si>
    <t>ΔCt</t>
  </si>
  <si>
    <t>ΔΔCt</t>
  </si>
  <si>
    <t>Expressão</t>
  </si>
  <si>
    <t>ACT1</t>
  </si>
  <si>
    <t>PWP5</t>
  </si>
  <si>
    <t>AED2</t>
  </si>
  <si>
    <t>BMT3</t>
  </si>
  <si>
    <t>AWP13</t>
  </si>
  <si>
    <t>Δtec1</t>
  </si>
  <si>
    <t>Δefg1_2</t>
  </si>
  <si>
    <t>2º Ensaio</t>
  </si>
  <si>
    <t>Undetermined</t>
  </si>
  <si>
    <t>3º Ensaio</t>
  </si>
  <si>
    <t>Média</t>
  </si>
  <si>
    <t>Δefg1</t>
  </si>
  <si>
    <t>Well</t>
  </si>
  <si>
    <t>Sample Name</t>
  </si>
  <si>
    <t>Target Name</t>
  </si>
  <si>
    <t>Cт</t>
  </si>
  <si>
    <t>24h Biofilm</t>
  </si>
  <si>
    <t>A5</t>
  </si>
  <si>
    <t>Sample 1</t>
  </si>
  <si>
    <t>1º Assay</t>
  </si>
  <si>
    <t>A6</t>
  </si>
  <si>
    <t>Sample 9</t>
  </si>
  <si>
    <t>Strain</t>
  </si>
  <si>
    <t>Target Gene</t>
  </si>
  <si>
    <r>
      <t>∆</t>
    </r>
    <r>
      <rPr>
        <sz val="10"/>
        <color indexed="8"/>
        <rFont val="Arial"/>
        <family val="2"/>
      </rPr>
      <t>Ct</t>
    </r>
  </si>
  <si>
    <t>∆∆Ct</t>
  </si>
  <si>
    <t>A7</t>
  </si>
  <si>
    <t>Sample 17</t>
  </si>
  <si>
    <t>LACZ</t>
  </si>
  <si>
    <t>L5U1</t>
  </si>
  <si>
    <t>promAWP13</t>
  </si>
  <si>
    <t>B5</t>
  </si>
  <si>
    <t>Sample 2</t>
  </si>
  <si>
    <t>B6</t>
  </si>
  <si>
    <t>Sample 10</t>
  </si>
  <si>
    <t>promAWP13+mut632</t>
  </si>
  <si>
    <t>B7</t>
  </si>
  <si>
    <t>Sample 18</t>
  </si>
  <si>
    <t>promAWP13+mut632+mut159</t>
  </si>
  <si>
    <t>C5</t>
  </si>
  <si>
    <t>Sample 3</t>
  </si>
  <si>
    <t>632+159</t>
  </si>
  <si>
    <t>C6</t>
  </si>
  <si>
    <t>Sample 11</t>
  </si>
  <si>
    <t>D5</t>
  </si>
  <si>
    <t>Sample 4</t>
  </si>
  <si>
    <t>D6</t>
  </si>
  <si>
    <t>Sample 12</t>
  </si>
  <si>
    <t>E5</t>
  </si>
  <si>
    <t>Sample 5</t>
  </si>
  <si>
    <t>E6</t>
  </si>
  <si>
    <t>Sample 13</t>
  </si>
  <si>
    <t>2º Assay</t>
  </si>
  <si>
    <t>F5</t>
  </si>
  <si>
    <t>Sample 6</t>
  </si>
  <si>
    <t>F6</t>
  </si>
  <si>
    <t>Sample 14</t>
  </si>
  <si>
    <t>G5</t>
  </si>
  <si>
    <t>Sample 7</t>
  </si>
  <si>
    <t>G6</t>
  </si>
  <si>
    <t>Sample 15</t>
  </si>
  <si>
    <t>H5</t>
  </si>
  <si>
    <t>Sample 8</t>
  </si>
  <si>
    <t>H6</t>
  </si>
  <si>
    <t>Sample 16</t>
  </si>
  <si>
    <t>Anova: factor único</t>
  </si>
  <si>
    <t>SUMÁRIO</t>
  </si>
  <si>
    <t>Grupos</t>
  </si>
  <si>
    <t>Contagem</t>
  </si>
  <si>
    <t>Soma</t>
  </si>
  <si>
    <t>Variância</t>
  </si>
  <si>
    <t>3º Assay</t>
  </si>
  <si>
    <t>Linha 1</t>
  </si>
  <si>
    <t>Linha 2</t>
  </si>
  <si>
    <t>ANOVA</t>
  </si>
  <si>
    <t>Fonte de variação</t>
  </si>
  <si>
    <t>SQ</t>
  </si>
  <si>
    <t>gl</t>
  </si>
  <si>
    <t>MQ</t>
  </si>
  <si>
    <t>valor P</t>
  </si>
  <si>
    <t>F crítico</t>
  </si>
  <si>
    <t>Entre grupos</t>
  </si>
  <si>
    <t>Dentro de grupos</t>
  </si>
  <si>
    <t>Total</t>
  </si>
  <si>
    <t>Time (h)</t>
  </si>
  <si>
    <t>Escala logaritmica</t>
  </si>
  <si>
    <t>D.O.</t>
  </si>
  <si>
    <t>𝜇g/mL</t>
  </si>
  <si>
    <t>𝜇g na ECM</t>
  </si>
  <si>
    <t>Average 𝜇g/mL</t>
  </si>
  <si>
    <t>wt vs ∆tec1</t>
  </si>
  <si>
    <t>Anova: Single Factor</t>
  </si>
  <si>
    <t>SUMMARY</t>
  </si>
  <si>
    <t>Groups</t>
  </si>
  <si>
    <t>Count</t>
  </si>
  <si>
    <t>Sum</t>
  </si>
  <si>
    <t>Variance</t>
  </si>
  <si>
    <t>Row 1</t>
  </si>
  <si>
    <t>Row 2</t>
  </si>
  <si>
    <t>Source of Variation</t>
  </si>
  <si>
    <t>SS</t>
  </si>
  <si>
    <t>df</t>
  </si>
  <si>
    <t>MS</t>
  </si>
  <si>
    <t>P-value</t>
  </si>
  <si>
    <t>F crit</t>
  </si>
  <si>
    <t>Between Groups</t>
  </si>
  <si>
    <t>Within Groups</t>
  </si>
  <si>
    <t>wt vs ∆efg1</t>
  </si>
  <si>
    <t>ug ECM</t>
  </si>
  <si>
    <t>wt vs efg1</t>
  </si>
  <si>
    <t>wt vs tec1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</si>
</sst>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16" x14ac:knownFonts="1">
    <font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i/>
      <sz val="10"/>
      <name val="Arial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4B084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/>
    <xf numFmtId="0" fontId="4" fillId="0" borderId="0"/>
  </cellStyleXfs>
  <cellXfs count="97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11" fontId="0" fillId="0" borderId="0" xfId="0" applyNumberFormat="1" applyAlignment="1">
      <alignment horizontal="center" vertical="center"/>
    </xf>
    <xf numFmtId="1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1" fontId="0" fillId="0" borderId="0" xfId="0" applyNumberFormat="1" applyFill="1" applyAlignment="1">
      <alignment horizontal="center" vertical="center"/>
    </xf>
    <xf numFmtId="11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left" vertical="top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3" fillId="0" borderId="0" xfId="1"/>
    <xf numFmtId="0" fontId="3" fillId="9" borderId="0" xfId="1" applyFill="1" applyAlignment="1">
      <alignment horizontal="center"/>
    </xf>
    <xf numFmtId="0" fontId="3" fillId="10" borderId="0" xfId="1" applyFill="1"/>
    <xf numFmtId="0" fontId="3" fillId="11" borderId="0" xfId="1" applyFill="1"/>
    <xf numFmtId="0" fontId="4" fillId="12" borderId="0" xfId="1" applyFont="1" applyFill="1" applyAlignment="1">
      <alignment horizontal="center"/>
    </xf>
    <xf numFmtId="0" fontId="4" fillId="0" borderId="0" xfId="1" applyFont="1"/>
    <xf numFmtId="0" fontId="5" fillId="12" borderId="0" xfId="1" applyFont="1" applyFill="1" applyAlignment="1">
      <alignment horizontal="center"/>
    </xf>
    <xf numFmtId="0" fontId="3" fillId="13" borderId="0" xfId="1" applyFill="1" applyAlignment="1">
      <alignment horizontal="center"/>
    </xf>
    <xf numFmtId="0" fontId="3" fillId="14" borderId="0" xfId="1" applyFill="1"/>
    <xf numFmtId="0" fontId="3" fillId="15" borderId="0" xfId="1" applyFill="1"/>
    <xf numFmtId="0" fontId="3" fillId="16" borderId="0" xfId="1" applyFill="1"/>
    <xf numFmtId="0" fontId="6" fillId="0" borderId="0" xfId="1" applyFont="1"/>
    <xf numFmtId="0" fontId="7" fillId="16" borderId="0" xfId="1" applyFont="1" applyFill="1"/>
    <xf numFmtId="0" fontId="8" fillId="0" borderId="0" xfId="1" applyFont="1" applyAlignment="1">
      <alignment horizontal="center"/>
    </xf>
    <xf numFmtId="0" fontId="3" fillId="0" borderId="1" xfId="1" applyBorder="1" applyAlignment="1">
      <alignment horizontal="right"/>
    </xf>
    <xf numFmtId="0" fontId="3" fillId="0" borderId="2" xfId="1" applyBorder="1" applyAlignment="1">
      <alignment horizontal="right"/>
    </xf>
    <xf numFmtId="0" fontId="3" fillId="0" borderId="3" xfId="1" applyBorder="1" applyAlignment="1">
      <alignment horizontal="right"/>
    </xf>
    <xf numFmtId="0" fontId="3" fillId="0" borderId="4" xfId="1" applyBorder="1" applyAlignment="1">
      <alignment horizontal="right"/>
    </xf>
    <xf numFmtId="0" fontId="3" fillId="0" borderId="0" xfId="1" applyAlignment="1">
      <alignment horizontal="right"/>
    </xf>
    <xf numFmtId="0" fontId="3" fillId="0" borderId="5" xfId="1" applyBorder="1" applyAlignment="1">
      <alignment horizontal="right"/>
    </xf>
    <xf numFmtId="0" fontId="3" fillId="0" borderId="6" xfId="1" applyBorder="1" applyAlignment="1">
      <alignment horizontal="right"/>
    </xf>
    <xf numFmtId="0" fontId="3" fillId="0" borderId="7" xfId="1" applyBorder="1" applyAlignment="1">
      <alignment horizontal="right"/>
    </xf>
    <xf numFmtId="0" fontId="3" fillId="0" borderId="8" xfId="1" applyBorder="1" applyAlignment="1">
      <alignment horizontal="right"/>
    </xf>
    <xf numFmtId="0" fontId="8" fillId="0" borderId="0" xfId="1" applyFont="1"/>
    <xf numFmtId="0" fontId="3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10" fillId="17" borderId="0" xfId="2" applyFill="1" applyAlignment="1">
      <alignment horizontal="center"/>
    </xf>
    <xf numFmtId="0" fontId="10" fillId="0" borderId="0" xfId="2"/>
    <xf numFmtId="0" fontId="10" fillId="0" borderId="0" xfId="2" applyAlignment="1">
      <alignment horizontal="center"/>
    </xf>
    <xf numFmtId="0" fontId="10" fillId="2" borderId="0" xfId="2" applyFill="1" applyAlignment="1">
      <alignment horizontal="center"/>
    </xf>
    <xf numFmtId="0" fontId="10" fillId="18" borderId="0" xfId="2" applyFill="1" applyAlignment="1">
      <alignment horizontal="center"/>
    </xf>
    <xf numFmtId="0" fontId="10" fillId="10" borderId="0" xfId="2" applyFill="1" applyAlignment="1">
      <alignment horizontal="center"/>
    </xf>
    <xf numFmtId="0" fontId="4" fillId="0" borderId="0" xfId="3"/>
    <xf numFmtId="0" fontId="6" fillId="0" borderId="0" xfId="3" applyFont="1" applyAlignment="1">
      <alignment horizontal="center"/>
    </xf>
    <xf numFmtId="0" fontId="10" fillId="19" borderId="0" xfId="3" applyFont="1" applyFill="1" applyAlignment="1">
      <alignment horizontal="center"/>
    </xf>
    <xf numFmtId="49" fontId="6" fillId="20" borderId="0" xfId="3" applyNumberFormat="1" applyFont="1" applyFill="1" applyAlignment="1">
      <alignment horizontal="center" vertical="center"/>
    </xf>
    <xf numFmtId="0" fontId="10" fillId="20" borderId="0" xfId="3" applyFont="1" applyFill="1"/>
    <xf numFmtId="0" fontId="10" fillId="20" borderId="0" xfId="3" applyFont="1" applyFill="1" applyAlignment="1">
      <alignment horizontal="center" vertical="center"/>
    </xf>
    <xf numFmtId="0" fontId="6" fillId="20" borderId="0" xfId="3" applyFont="1" applyFill="1"/>
    <xf numFmtId="0" fontId="6" fillId="0" borderId="0" xfId="3" applyFont="1" applyAlignment="1">
      <alignment horizontal="center" vertical="center"/>
    </xf>
    <xf numFmtId="0" fontId="4" fillId="0" borderId="0" xfId="3" applyAlignment="1">
      <alignment horizontal="center"/>
    </xf>
    <xf numFmtId="0" fontId="4" fillId="0" borderId="0" xfId="3" applyAlignment="1">
      <alignment horizontal="center" vertical="center"/>
    </xf>
    <xf numFmtId="0" fontId="4" fillId="0" borderId="0" xfId="3" applyAlignment="1">
      <alignment horizontal="left"/>
    </xf>
    <xf numFmtId="0" fontId="4" fillId="0" borderId="0" xfId="3" applyAlignment="1">
      <alignment horizontal="right"/>
    </xf>
    <xf numFmtId="0" fontId="12" fillId="0" borderId="9" xfId="3" applyFont="1" applyBorder="1" applyAlignment="1">
      <alignment horizontal="center"/>
    </xf>
    <xf numFmtId="0" fontId="4" fillId="0" borderId="10" xfId="3" applyBorder="1"/>
    <xf numFmtId="0" fontId="4" fillId="14" borderId="0" xfId="3" applyFill="1"/>
    <xf numFmtId="0" fontId="0" fillId="0" borderId="0" xfId="0" applyAlignment="1">
      <alignment horizontal="center" vertical="center"/>
    </xf>
    <xf numFmtId="0" fontId="0" fillId="5" borderId="0" xfId="0" applyFill="1"/>
    <xf numFmtId="0" fontId="13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21" borderId="0" xfId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9" fillId="0" borderId="9" xfId="1" applyFont="1" applyBorder="1" applyAlignment="1">
      <alignment horizontal="center"/>
    </xf>
    <xf numFmtId="0" fontId="3" fillId="0" borderId="10" xfId="1" applyBorder="1"/>
    <xf numFmtId="0" fontId="3" fillId="22" borderId="0" xfId="1" applyFill="1" applyAlignment="1">
      <alignment horizontal="center" vertical="center"/>
    </xf>
    <xf numFmtId="0" fontId="3" fillId="2" borderId="0" xfId="1" applyFill="1" applyAlignment="1">
      <alignment horizontal="center" vertical="center"/>
    </xf>
    <xf numFmtId="0" fontId="3" fillId="23" borderId="0" xfId="1" applyFill="1"/>
    <xf numFmtId="0" fontId="14" fillId="0" borderId="0" xfId="0" applyFont="1" applyAlignment="1">
      <alignment horizontal="center"/>
    </xf>
    <xf numFmtId="0" fontId="0" fillId="21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10" xfId="0" applyBorder="1"/>
    <xf numFmtId="0" fontId="13" fillId="22" borderId="0" xfId="0" applyFont="1" applyFill="1" applyAlignment="1">
      <alignment horizontal="center" vertical="center"/>
    </xf>
    <xf numFmtId="0" fontId="15" fillId="24" borderId="0" xfId="0" applyFont="1" applyFill="1" applyAlignment="1">
      <alignment horizontal="center" vertical="center"/>
    </xf>
    <xf numFmtId="0" fontId="0" fillId="23" borderId="0" xfId="0" applyFill="1"/>
  </cellXfs>
  <cellStyles count="4">
    <cellStyle name="Normal" xfId="0" builtinId="0"/>
    <cellStyle name="Normal 2" xfId="1" xr:uid="{3918A6FB-0132-6E4A-AAF9-147B12993F30}"/>
    <cellStyle name="Normal 3" xfId="2" xr:uid="{D69C4822-D581-714B-859A-531C825A2F2F}"/>
    <cellStyle name="Normal 4" xfId="3" xr:uid="{7B8393FC-CD93-A94C-980A-D90B6176B0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5603674540682"/>
          <c:y val="5.0925925925925923E-2"/>
          <c:w val="0.8376550743657043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S6'!$O$6</c:f>
              <c:strCache>
                <c:ptCount val="1"/>
                <c:pt idx="0">
                  <c:v>promAWP13</c:v>
                </c:pt>
              </c:strCache>
            </c:strRef>
          </c:tx>
          <c:spPr>
            <a:solidFill>
              <a:srgbClr val="44546A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'Fig S6'!$Q$6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'Fig S6'!$P$6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B-DA41-9EB2-96F7D6B8108D}"/>
            </c:ext>
          </c:extLst>
        </c:ser>
        <c:ser>
          <c:idx val="1"/>
          <c:order val="1"/>
          <c:tx>
            <c:strRef>
              <c:f>'Fig S6'!$O$7</c:f>
              <c:strCache>
                <c:ptCount val="1"/>
                <c:pt idx="0">
                  <c:v>promAWP13+mut632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 S6'!$Q$7</c:f>
                <c:numCache>
                  <c:formatCode>General</c:formatCode>
                  <c:ptCount val="1"/>
                  <c:pt idx="0">
                    <c:v>0.17124518739395997</c:v>
                  </c:pt>
                </c:numCache>
              </c:numRef>
            </c:plu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errBars>
          <c:val>
            <c:numRef>
              <c:f>'Fig S6'!$P$7</c:f>
              <c:numCache>
                <c:formatCode>General</c:formatCode>
                <c:ptCount val="1"/>
                <c:pt idx="0">
                  <c:v>0.83763549999327225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B-DA41-9EB2-96F7D6B8108D}"/>
            </c:ext>
          </c:extLst>
        </c:ser>
        <c:ser>
          <c:idx val="2"/>
          <c:order val="2"/>
          <c:tx>
            <c:strRef>
              <c:f>'Fig S6'!$O$8</c:f>
              <c:strCache>
                <c:ptCount val="1"/>
                <c:pt idx="0">
                  <c:v>promAWP13+mut632+mut159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 S6'!$Q$8</c:f>
                <c:numCache>
                  <c:formatCode>General</c:formatCode>
                  <c:ptCount val="1"/>
                  <c:pt idx="0">
                    <c:v>0.11813879457129853</c:v>
                  </c:pt>
                </c:numCache>
              </c:numRef>
            </c:plu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errBars>
          <c:val>
            <c:numRef>
              <c:f>'Fig S6'!$P$8</c:f>
              <c:numCache>
                <c:formatCode>General</c:formatCode>
                <c:ptCount val="1"/>
                <c:pt idx="0">
                  <c:v>0.7862302100093056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5B-DA41-9EB2-96F7D6B81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5208495"/>
        <c:axId val="1"/>
      </c:barChart>
      <c:catAx>
        <c:axId val="705208495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LacZ  mRNA/CgACT1 mRNA (fold change)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7052084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PT" sz="18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Growth Curves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'Fig S7'!$E$13</c:f>
              <c:strCache>
                <c:ptCount val="1"/>
                <c:pt idx="0">
                  <c:v>KCHR606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xVal>
            <c:numRef>
              <c:f>'Fig S7'!$F$12:$O$12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2.75</c:v>
                </c:pt>
                <c:pt idx="3">
                  <c:v>4.25</c:v>
                </c:pt>
                <c:pt idx="4">
                  <c:v>5.75</c:v>
                </c:pt>
                <c:pt idx="5">
                  <c:v>7.25</c:v>
                </c:pt>
                <c:pt idx="6">
                  <c:v>17.75</c:v>
                </c:pt>
                <c:pt idx="7">
                  <c:v>18.75</c:v>
                </c:pt>
                <c:pt idx="8">
                  <c:v>19.75</c:v>
                </c:pt>
                <c:pt idx="9">
                  <c:v>20.75</c:v>
                </c:pt>
              </c:numCache>
            </c:numRef>
          </c:xVal>
          <c:yVal>
            <c:numRef>
              <c:f>'Fig S7'!$P$13:$Y$13</c:f>
              <c:numCache>
                <c:formatCode>General</c:formatCode>
                <c:ptCount val="10"/>
                <c:pt idx="0">
                  <c:v>-1.3098039199714864</c:v>
                </c:pt>
                <c:pt idx="1">
                  <c:v>-0.99139982823808248</c:v>
                </c:pt>
                <c:pt idx="2">
                  <c:v>-0.55909091793478227</c:v>
                </c:pt>
                <c:pt idx="3">
                  <c:v>-0.23582386760966931</c:v>
                </c:pt>
                <c:pt idx="4">
                  <c:v>5.4613054556887738E-2</c:v>
                </c:pt>
                <c:pt idx="5">
                  <c:v>0.64147411050409953</c:v>
                </c:pt>
                <c:pt idx="6">
                  <c:v>1.3706980925755767</c:v>
                </c:pt>
                <c:pt idx="7">
                  <c:v>1.424064525417488</c:v>
                </c:pt>
                <c:pt idx="8">
                  <c:v>1.4377505628203879</c:v>
                </c:pt>
                <c:pt idx="9">
                  <c:v>1.4132997640812519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0F-734B-916B-28DE15BD32C6}"/>
            </c:ext>
          </c:extLst>
        </c:ser>
        <c:ser>
          <c:idx val="1"/>
          <c:order val="1"/>
          <c:tx>
            <c:strRef>
              <c:f>'Fig S7'!$E$14</c:f>
              <c:strCache>
                <c:ptCount val="1"/>
                <c:pt idx="0">
                  <c:v>∆cgefg1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/>
            </c:spPr>
          </c:marker>
          <c:xVal>
            <c:numRef>
              <c:f>'Fig S7'!$F$12:$O$12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2.75</c:v>
                </c:pt>
                <c:pt idx="3">
                  <c:v>4.25</c:v>
                </c:pt>
                <c:pt idx="4">
                  <c:v>5.75</c:v>
                </c:pt>
                <c:pt idx="5">
                  <c:v>7.25</c:v>
                </c:pt>
                <c:pt idx="6">
                  <c:v>17.75</c:v>
                </c:pt>
                <c:pt idx="7">
                  <c:v>18.75</c:v>
                </c:pt>
                <c:pt idx="8">
                  <c:v>19.75</c:v>
                </c:pt>
                <c:pt idx="9">
                  <c:v>20.75</c:v>
                </c:pt>
              </c:numCache>
            </c:numRef>
          </c:xVal>
          <c:yVal>
            <c:numRef>
              <c:f>'Fig S7'!$P$14:$Y$14</c:f>
              <c:numCache>
                <c:formatCode>General</c:formatCode>
                <c:ptCount val="10"/>
                <c:pt idx="0">
                  <c:v>-1.4685210829577449</c:v>
                </c:pt>
                <c:pt idx="1">
                  <c:v>-1.1804560644581312</c:v>
                </c:pt>
                <c:pt idx="2">
                  <c:v>-0.79588001734407521</c:v>
                </c:pt>
                <c:pt idx="3">
                  <c:v>-0.36051351073141397</c:v>
                </c:pt>
                <c:pt idx="4">
                  <c:v>-0.16749108729376366</c:v>
                </c:pt>
                <c:pt idx="5">
                  <c:v>0.35218251811136247</c:v>
                </c:pt>
                <c:pt idx="6">
                  <c:v>1.2591158441850663</c:v>
                </c:pt>
                <c:pt idx="7">
                  <c:v>1.3273589343863303</c:v>
                </c:pt>
                <c:pt idx="8">
                  <c:v>1.3334472744967505</c:v>
                </c:pt>
                <c:pt idx="9">
                  <c:v>1.351216345339342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0F-734B-916B-28DE15BD32C6}"/>
            </c:ext>
          </c:extLst>
        </c:ser>
        <c:ser>
          <c:idx val="2"/>
          <c:order val="2"/>
          <c:tx>
            <c:strRef>
              <c:f>'Fig S7'!$E$15</c:f>
              <c:strCache>
                <c:ptCount val="1"/>
                <c:pt idx="0">
                  <c:v>∆cgtec1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/>
            </c:spPr>
          </c:marker>
          <c:xVal>
            <c:numRef>
              <c:f>'Fig S7'!$F$12:$O$12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2.75</c:v>
                </c:pt>
                <c:pt idx="3">
                  <c:v>4.25</c:v>
                </c:pt>
                <c:pt idx="4">
                  <c:v>5.75</c:v>
                </c:pt>
                <c:pt idx="5">
                  <c:v>7.25</c:v>
                </c:pt>
                <c:pt idx="6">
                  <c:v>17.75</c:v>
                </c:pt>
                <c:pt idx="7">
                  <c:v>18.75</c:v>
                </c:pt>
                <c:pt idx="8">
                  <c:v>19.75</c:v>
                </c:pt>
                <c:pt idx="9">
                  <c:v>20.75</c:v>
                </c:pt>
              </c:numCache>
            </c:numRef>
          </c:xVal>
          <c:yVal>
            <c:numRef>
              <c:f>'Fig S7'!$P$15:$Y$15</c:f>
              <c:numCache>
                <c:formatCode>General</c:formatCode>
                <c:ptCount val="10"/>
                <c:pt idx="0">
                  <c:v>-1.3187587626244128</c:v>
                </c:pt>
                <c:pt idx="1">
                  <c:v>-1.0268721464003014</c:v>
                </c:pt>
                <c:pt idx="2">
                  <c:v>-0.59687947882418213</c:v>
                </c:pt>
                <c:pt idx="3">
                  <c:v>-0.15739076038943792</c:v>
                </c:pt>
                <c:pt idx="4">
                  <c:v>8.2785370316450071E-2</c:v>
                </c:pt>
                <c:pt idx="5">
                  <c:v>0.60745502321466849</c:v>
                </c:pt>
                <c:pt idx="6">
                  <c:v>1.332034277027518</c:v>
                </c:pt>
                <c:pt idx="7">
                  <c:v>1.3701428470511021</c:v>
                </c:pt>
                <c:pt idx="8">
                  <c:v>1.3891660843645324</c:v>
                </c:pt>
                <c:pt idx="9">
                  <c:v>1.3961993470957363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00F-734B-916B-28DE15BD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969664"/>
        <c:axId val="2011189408"/>
      </c:scatterChart>
      <c:valAx>
        <c:axId val="2011969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PT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011189408"/>
        <c:crosses val="autoZero"/>
        <c:crossBetween val="midCat"/>
      </c:valAx>
      <c:valAx>
        <c:axId val="2011189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PT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Log10</a:t>
                </a:r>
                <a:r>
                  <a:rPr lang="pt-PT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OD600nm</a:t>
                </a:r>
                <a:endParaRPr lang="pt-PT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011969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S8 a'!$C$4:$C$12</c:f>
              <c:strCache>
                <c:ptCount val="9"/>
                <c:pt idx="0">
                  <c:v>wt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 S8 a'!$G$4:$G$12</c:f>
                <c:numCache>
                  <c:formatCode>General</c:formatCode>
                  <c:ptCount val="9"/>
                  <c:pt idx="0">
                    <c:v>3.2476047407843232</c:v>
                  </c:pt>
                </c:numCache>
              </c:numRef>
            </c:plus>
            <c:minus>
              <c:numRef>
                <c:f>'Fig S8 a'!$G$4:$G$12</c:f>
                <c:numCache>
                  <c:formatCode>General</c:formatCode>
                  <c:ptCount val="9"/>
                  <c:pt idx="0">
                    <c:v>3.2476047407843232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'Fig S8 a'!$E$51</c:f>
              <c:numCache>
                <c:formatCode>General</c:formatCode>
                <c:ptCount val="1"/>
              </c:numCache>
            </c:numRef>
          </c:cat>
          <c:val>
            <c:numRef>
              <c:f>'Fig S8 a'!$F$4:$F$12</c:f>
              <c:numCache>
                <c:formatCode>General</c:formatCode>
                <c:ptCount val="9"/>
                <c:pt idx="0">
                  <c:v>9.51442518168286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E-C64D-A66C-96B6E419F546}"/>
            </c:ext>
          </c:extLst>
        </c:ser>
        <c:ser>
          <c:idx val="1"/>
          <c:order val="1"/>
          <c:tx>
            <c:strRef>
              <c:f>'Fig S8 a'!$C$13:$C$19</c:f>
              <c:strCache>
                <c:ptCount val="7"/>
                <c:pt idx="0">
                  <c:v>∆efg1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 S8 a'!$G$13:$G$19</c:f>
                <c:numCache>
                  <c:formatCode>General</c:formatCode>
                  <c:ptCount val="7"/>
                  <c:pt idx="0">
                    <c:v>2.2562357789440499</c:v>
                  </c:pt>
                </c:numCache>
              </c:numRef>
            </c:plus>
            <c:minus>
              <c:numRef>
                <c:f>'Fig S8 a'!$G$13:$G$19</c:f>
                <c:numCache>
                  <c:formatCode>General</c:formatCode>
                  <c:ptCount val="7"/>
                  <c:pt idx="0">
                    <c:v>2.2562357789440499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'Fig S8 a'!$E$51</c:f>
              <c:numCache>
                <c:formatCode>General</c:formatCode>
                <c:ptCount val="1"/>
              </c:numCache>
            </c:numRef>
          </c:cat>
          <c:val>
            <c:numRef>
              <c:f>'Fig S8 a'!$F$13:$F$19</c:f>
              <c:numCache>
                <c:formatCode>General</c:formatCode>
                <c:ptCount val="7"/>
                <c:pt idx="0">
                  <c:v>9.5141562535179567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E-C64D-A66C-96B6E419F546}"/>
            </c:ext>
          </c:extLst>
        </c:ser>
        <c:ser>
          <c:idx val="2"/>
          <c:order val="2"/>
          <c:tx>
            <c:strRef>
              <c:f>'Fig S8 a'!$C$20:$C$28</c:f>
              <c:strCache>
                <c:ptCount val="9"/>
                <c:pt idx="0">
                  <c:v>∆tec1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 S8 a'!$G$20:$G$28</c:f>
                <c:numCache>
                  <c:formatCode>General</c:formatCode>
                  <c:ptCount val="9"/>
                  <c:pt idx="0">
                    <c:v>1.0439050501461831</c:v>
                  </c:pt>
                </c:numCache>
              </c:numRef>
            </c:plus>
            <c:minus>
              <c:numRef>
                <c:f>'Fig S8 a'!$G$20:$G$28</c:f>
                <c:numCache>
                  <c:formatCode>General</c:formatCode>
                  <c:ptCount val="9"/>
                  <c:pt idx="0">
                    <c:v>1.0439050501461831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'Fig S8 a'!$E$51</c:f>
              <c:numCache>
                <c:formatCode>General</c:formatCode>
                <c:ptCount val="1"/>
              </c:numCache>
            </c:numRef>
          </c:cat>
          <c:val>
            <c:numRef>
              <c:f>'Fig S8 a'!$F$20:$F$28</c:f>
              <c:numCache>
                <c:formatCode>General</c:formatCode>
                <c:ptCount val="9"/>
                <c:pt idx="0">
                  <c:v>4.2208212941073446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E-C64D-A66C-96B6E419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86031"/>
        <c:axId val="64045439"/>
      </c:barChart>
      <c:catAx>
        <c:axId val="63686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4045439"/>
        <c:crosses val="autoZero"/>
        <c:auto val="1"/>
        <c:lblAlgn val="ctr"/>
        <c:lblOffset val="100"/>
        <c:noMultiLvlLbl val="0"/>
      </c:catAx>
      <c:valAx>
        <c:axId val="6404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Quantidade de Proteínas na ECM (ug)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368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S8 b'!$D$3:$D$14</c:f>
              <c:strCache>
                <c:ptCount val="12"/>
                <c:pt idx="0">
                  <c:v>KUE100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 S8 b'!$G$3:$G$14</c:f>
                <c:numCache>
                  <c:formatCode>General</c:formatCode>
                  <c:ptCount val="12"/>
                  <c:pt idx="0">
                    <c:v>153.71335815820419</c:v>
                  </c:pt>
                </c:numCache>
              </c:numRef>
            </c:plus>
            <c:minus>
              <c:numRef>
                <c:f>'Fig S8 b'!$G$3:$G$14</c:f>
                <c:numCache>
                  <c:formatCode>General</c:formatCode>
                  <c:ptCount val="12"/>
                  <c:pt idx="0">
                    <c:v>153.71335815820419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'Fig S8 b'!$H$56</c:f>
              <c:numCache>
                <c:formatCode>General</c:formatCode>
                <c:ptCount val="1"/>
              </c:numCache>
            </c:numRef>
          </c:cat>
          <c:val>
            <c:numRef>
              <c:f>'Fig S8 b'!$F$3:$F$14</c:f>
              <c:numCache>
                <c:formatCode>General</c:formatCode>
                <c:ptCount val="12"/>
                <c:pt idx="0">
                  <c:v>225.14814807037035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3-F54F-85B9-B2A4C7B589C7}"/>
            </c:ext>
          </c:extLst>
        </c:ser>
        <c:ser>
          <c:idx val="1"/>
          <c:order val="1"/>
          <c:tx>
            <c:strRef>
              <c:f>'Fig S8 b'!$D$15:$D$28</c:f>
              <c:strCache>
                <c:ptCount val="14"/>
                <c:pt idx="0">
                  <c:v>∆cgefg1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 S8 b'!$G$15:$G$28</c:f>
                <c:numCache>
                  <c:formatCode>General</c:formatCode>
                  <c:ptCount val="14"/>
                  <c:pt idx="0">
                    <c:v>45.772585253596063</c:v>
                  </c:pt>
                </c:numCache>
              </c:numRef>
            </c:plus>
            <c:minus>
              <c:numRef>
                <c:f>'Fig S8 b'!$G$15:$G$28</c:f>
                <c:numCache>
                  <c:formatCode>General</c:formatCode>
                  <c:ptCount val="14"/>
                  <c:pt idx="0">
                    <c:v>45.772585253596063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'Fig S8 b'!$H$56</c:f>
              <c:numCache>
                <c:formatCode>General</c:formatCode>
                <c:ptCount val="1"/>
              </c:numCache>
            </c:numRef>
          </c:cat>
          <c:val>
            <c:numRef>
              <c:f>'Fig S8 b'!$F$15:$F$28</c:f>
              <c:numCache>
                <c:formatCode>General</c:formatCode>
                <c:ptCount val="14"/>
                <c:pt idx="0">
                  <c:v>114.38095236825396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3-F54F-85B9-B2A4C7B589C7}"/>
            </c:ext>
          </c:extLst>
        </c:ser>
        <c:ser>
          <c:idx val="2"/>
          <c:order val="2"/>
          <c:tx>
            <c:strRef>
              <c:f>'Fig S8 b'!$D$29:$D$42</c:f>
              <c:strCache>
                <c:ptCount val="14"/>
                <c:pt idx="0">
                  <c:v>∆cgtec1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 S8 b'!$G$29:$G$42</c:f>
                <c:numCache>
                  <c:formatCode>General</c:formatCode>
                  <c:ptCount val="14"/>
                  <c:pt idx="0">
                    <c:v>71.122747801009282</c:v>
                  </c:pt>
                </c:numCache>
              </c:numRef>
            </c:plus>
            <c:minus>
              <c:numRef>
                <c:f>'Fig S8 b'!$G$29:$G$42</c:f>
                <c:numCache>
                  <c:formatCode>General</c:formatCode>
                  <c:ptCount val="14"/>
                  <c:pt idx="0">
                    <c:v>71.122747801009282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'Fig S8 b'!$H$56</c:f>
              <c:numCache>
                <c:formatCode>General</c:formatCode>
                <c:ptCount val="1"/>
              </c:numCache>
            </c:numRef>
          </c:cat>
          <c:val>
            <c:numRef>
              <c:f>'Fig S8 b'!$F$29:$F$42</c:f>
              <c:numCache>
                <c:formatCode>General</c:formatCode>
                <c:ptCount val="14"/>
                <c:pt idx="0">
                  <c:v>192.63492060317461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3-F54F-85B9-B2A4C7B5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1057247"/>
        <c:axId val="1174431391"/>
      </c:barChart>
      <c:catAx>
        <c:axId val="12810572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74431391"/>
        <c:crosses val="autoZero"/>
        <c:auto val="1"/>
        <c:lblAlgn val="ctr"/>
        <c:lblOffset val="100"/>
        <c:noMultiLvlLbl val="0"/>
      </c:catAx>
      <c:valAx>
        <c:axId val="1174431391"/>
        <c:scaling>
          <c:orientation val="minMax"/>
          <c:max val="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PT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Quantification of Polysaccharides</a:t>
                </a:r>
                <a:r>
                  <a:rPr lang="pt-PT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pt-PT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(ug)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128105724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982414698162729"/>
          <c:y val="0.87938283756197144"/>
          <c:w val="0.46368503937007877"/>
          <c:h val="7.8950495771361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622300</xdr:colOff>
      <xdr:row>1</xdr:row>
      <xdr:rowOff>88900</xdr:rowOff>
    </xdr:from>
    <xdr:to>
      <xdr:col>26</xdr:col>
      <xdr:colOff>279400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E7D0F4-0526-E044-BE13-8580A6867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455613</xdr:colOff>
      <xdr:row>3</xdr:row>
      <xdr:rowOff>149544</xdr:rowOff>
    </xdr:from>
    <xdr:to>
      <xdr:col>24</xdr:col>
      <xdr:colOff>311216</xdr:colOff>
      <xdr:row>4</xdr:row>
      <xdr:rowOff>33338</xdr:rowOff>
    </xdr:to>
    <xdr:sp macro="" textlink="">
      <xdr:nvSpPr>
        <xdr:cNvPr id="3" name="Parêntese esquerdo 2">
          <a:extLst>
            <a:ext uri="{FF2B5EF4-FFF2-40B4-BE49-F238E27FC236}">
              <a16:creationId xmlns:a16="http://schemas.microsoft.com/office/drawing/2014/main" id="{BB0AB420-F8BE-8D46-8887-2CD50D5C3FAF}"/>
            </a:ext>
          </a:extLst>
        </xdr:cNvPr>
        <xdr:cNvSpPr/>
      </xdr:nvSpPr>
      <xdr:spPr>
        <a:xfrm rot="5400000">
          <a:off x="17357918" y="-268161"/>
          <a:ext cx="48894" cy="1874903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pt-PT"/>
        </a:p>
      </xdr:txBody>
    </xdr:sp>
    <xdr:clientData/>
  </xdr:twoCellAnchor>
  <xdr:twoCellAnchor>
    <xdr:from>
      <xdr:col>22</xdr:col>
      <xdr:colOff>565150</xdr:colOff>
      <xdr:row>2</xdr:row>
      <xdr:rowOff>152400</xdr:rowOff>
    </xdr:from>
    <xdr:to>
      <xdr:col>23</xdr:col>
      <xdr:colOff>205642</xdr:colOff>
      <xdr:row>3</xdr:row>
      <xdr:rowOff>133350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5ABA54D-A480-8D4D-A20B-E75C1FC56F9D}"/>
            </a:ext>
          </a:extLst>
        </xdr:cNvPr>
        <xdr:cNvSpPr txBox="1"/>
      </xdr:nvSpPr>
      <xdr:spPr>
        <a:xfrm>
          <a:off x="17227550" y="482600"/>
          <a:ext cx="313592" cy="146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740832</xdr:colOff>
      <xdr:row>17</xdr:row>
      <xdr:rowOff>88899</xdr:rowOff>
    </xdr:from>
    <xdr:to>
      <xdr:col>19</xdr:col>
      <xdr:colOff>28222</xdr:colOff>
      <xdr:row>40</xdr:row>
      <xdr:rowOff>197554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5683E6-62E9-6846-B8A7-1D4C1DA64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31</xdr:row>
      <xdr:rowOff>69850</xdr:rowOff>
    </xdr:from>
    <xdr:to>
      <xdr:col>7</xdr:col>
      <xdr:colOff>692150</xdr:colOff>
      <xdr:row>45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06C7FA-EFE2-8849-96C9-3440CB3F6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224790</xdr:colOff>
      <xdr:row>32</xdr:row>
      <xdr:rowOff>110492</xdr:rowOff>
    </xdr:from>
    <xdr:to>
      <xdr:col>6</xdr:col>
      <xdr:colOff>304799</xdr:colOff>
      <xdr:row>33</xdr:row>
      <xdr:rowOff>12703</xdr:rowOff>
    </xdr:to>
    <xdr:sp macro="" textlink="">
      <xdr:nvSpPr>
        <xdr:cNvPr id="3" name="Parêntese Reto Esquerdo 2">
          <a:extLst>
            <a:ext uri="{FF2B5EF4-FFF2-40B4-BE49-F238E27FC236}">
              <a16:creationId xmlns:a16="http://schemas.microsoft.com/office/drawing/2014/main" id="{EE680833-A7F3-4240-B454-623096F5EC80}"/>
            </a:ext>
          </a:extLst>
        </xdr:cNvPr>
        <xdr:cNvSpPr/>
      </xdr:nvSpPr>
      <xdr:spPr>
        <a:xfrm rot="5400000">
          <a:off x="4345939" y="5438143"/>
          <a:ext cx="92711" cy="173100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5</xdr:col>
      <xdr:colOff>101600</xdr:colOff>
      <xdr:row>31</xdr:row>
      <xdr:rowOff>152400</xdr:rowOff>
    </xdr:from>
    <xdr:to>
      <xdr:col>5</xdr:col>
      <xdr:colOff>698500</xdr:colOff>
      <xdr:row>33</xdr:row>
      <xdr:rowOff>101600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629C7E-CD22-E54D-B7CE-5602DF42111F}"/>
            </a:ext>
          </a:extLst>
        </xdr:cNvPr>
        <xdr:cNvSpPr txBox="1"/>
      </xdr:nvSpPr>
      <xdr:spPr>
        <a:xfrm>
          <a:off x="4229100" y="6108700"/>
          <a:ext cx="5969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***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88900</xdr:colOff>
      <xdr:row>42</xdr:row>
      <xdr:rowOff>196850</xdr:rowOff>
    </xdr:from>
    <xdr:to>
      <xdr:col>13</xdr:col>
      <xdr:colOff>533400</xdr:colOff>
      <xdr:row>56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4D5160-76D4-5146-9FDF-3B3F130BE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302260</xdr:colOff>
      <xdr:row>45</xdr:row>
      <xdr:rowOff>78746</xdr:rowOff>
    </xdr:from>
    <xdr:to>
      <xdr:col>11</xdr:col>
      <xdr:colOff>317500</xdr:colOff>
      <xdr:row>45</xdr:row>
      <xdr:rowOff>139704</xdr:rowOff>
    </xdr:to>
    <xdr:sp macro="" textlink="">
      <xdr:nvSpPr>
        <xdr:cNvPr id="3" name="Parêntese Reto Esquerdo 2">
          <a:extLst>
            <a:ext uri="{FF2B5EF4-FFF2-40B4-BE49-F238E27FC236}">
              <a16:creationId xmlns:a16="http://schemas.microsoft.com/office/drawing/2014/main" id="{2D2AE32F-9226-F947-83F3-9A321FA4C9AE}"/>
            </a:ext>
          </a:extLst>
        </xdr:cNvPr>
        <xdr:cNvSpPr/>
      </xdr:nvSpPr>
      <xdr:spPr>
        <a:xfrm rot="5400000">
          <a:off x="8947151" y="8934455"/>
          <a:ext cx="60958" cy="84074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10</xdr:col>
      <xdr:colOff>596900</xdr:colOff>
      <xdr:row>44</xdr:row>
      <xdr:rowOff>101600</xdr:rowOff>
    </xdr:from>
    <xdr:to>
      <xdr:col>11</xdr:col>
      <xdr:colOff>190500</xdr:colOff>
      <xdr:row>46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77E28ED4-3639-DE4E-B6AB-AA09E4C28CCE}"/>
            </a:ext>
          </a:extLst>
        </xdr:cNvPr>
        <xdr:cNvSpPr txBox="1"/>
      </xdr:nvSpPr>
      <xdr:spPr>
        <a:xfrm>
          <a:off x="8851900" y="9144000"/>
          <a:ext cx="4191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%20S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%20S7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g%20S8/Fig%20S8,%202resul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g%20S8/Fig%20S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ig S6"/>
      <sheetName val="Folha1"/>
    </sheetNames>
    <sheetDataSet>
      <sheetData sheetId="0" refreshError="1"/>
      <sheetData sheetId="1">
        <row r="6">
          <cell r="O6" t="str">
            <v>promAWP13</v>
          </cell>
          <cell r="P6">
            <v>1</v>
          </cell>
          <cell r="Q6">
            <v>0</v>
          </cell>
        </row>
        <row r="7">
          <cell r="O7" t="str">
            <v>promAWP13+mut632</v>
          </cell>
          <cell r="P7">
            <v>0.83763549999327225</v>
          </cell>
          <cell r="Q7">
            <v>0.17124518739395997</v>
          </cell>
        </row>
        <row r="8">
          <cell r="O8" t="str">
            <v>promAWP13+mut632+mut159</v>
          </cell>
          <cell r="P8">
            <v>0.7862302100093056</v>
          </cell>
          <cell r="Q8">
            <v>0.11813879457129853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S7"/>
    </sheetNames>
    <sheetDataSet>
      <sheetData sheetId="0">
        <row r="12">
          <cell r="F12">
            <v>0</v>
          </cell>
          <cell r="G12">
            <v>1</v>
          </cell>
          <cell r="H12">
            <v>2.75</v>
          </cell>
          <cell r="I12">
            <v>4.25</v>
          </cell>
          <cell r="J12">
            <v>5.75</v>
          </cell>
          <cell r="K12">
            <v>7.25</v>
          </cell>
          <cell r="L12">
            <v>17.75</v>
          </cell>
          <cell r="M12">
            <v>18.75</v>
          </cell>
          <cell r="N12">
            <v>19.75</v>
          </cell>
          <cell r="O12">
            <v>20.75</v>
          </cell>
        </row>
        <row r="13">
          <cell r="E13" t="str">
            <v>KCHR606</v>
          </cell>
          <cell r="P13">
            <v>-1.3098039199714864</v>
          </cell>
          <cell r="Q13">
            <v>-0.99139982823808248</v>
          </cell>
          <cell r="R13">
            <v>-0.55909091793478227</v>
          </cell>
          <cell r="S13">
            <v>-0.23582386760966931</v>
          </cell>
          <cell r="T13">
            <v>5.4613054556887738E-2</v>
          </cell>
          <cell r="U13">
            <v>0.64147411050409953</v>
          </cell>
          <cell r="V13">
            <v>1.3706980925755767</v>
          </cell>
          <cell r="W13">
            <v>1.424064525417488</v>
          </cell>
          <cell r="X13">
            <v>1.4377505628203879</v>
          </cell>
          <cell r="Y13">
            <v>1.4132997640812519</v>
          </cell>
        </row>
        <row r="14">
          <cell r="E14" t="str">
            <v>∆cgefg1</v>
          </cell>
          <cell r="P14">
            <v>-1.4685210829577449</v>
          </cell>
          <cell r="Q14">
            <v>-1.1804560644581312</v>
          </cell>
          <cell r="R14">
            <v>-0.79588001734407521</v>
          </cell>
          <cell r="S14">
            <v>-0.36051351073141397</v>
          </cell>
          <cell r="T14">
            <v>-0.16749108729376366</v>
          </cell>
          <cell r="U14">
            <v>0.35218251811136247</v>
          </cell>
          <cell r="V14">
            <v>1.2591158441850663</v>
          </cell>
          <cell r="W14">
            <v>1.3273589343863303</v>
          </cell>
          <cell r="X14">
            <v>1.3334472744967505</v>
          </cell>
          <cell r="Y14">
            <v>1.351216345339342</v>
          </cell>
        </row>
        <row r="15">
          <cell r="E15" t="str">
            <v>∆cgtec1</v>
          </cell>
          <cell r="P15">
            <v>-1.3187587626244128</v>
          </cell>
          <cell r="Q15">
            <v>-1.0268721464003014</v>
          </cell>
          <cell r="R15">
            <v>-0.59687947882418213</v>
          </cell>
          <cell r="S15">
            <v>-0.15739076038943792</v>
          </cell>
          <cell r="T15">
            <v>8.2785370316450071E-2</v>
          </cell>
          <cell r="U15">
            <v>0.60745502321466849</v>
          </cell>
          <cell r="V15">
            <v>1.332034277027518</v>
          </cell>
          <cell r="W15">
            <v>1.3701428470511021</v>
          </cell>
          <cell r="X15">
            <v>1.3891660843645324</v>
          </cell>
          <cell r="Y15">
            <v>1.3961993470957363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End point"/>
      <sheetName val="Resultados 1-7"/>
      <sheetName val="Resultados 10-7"/>
      <sheetName val="Fig S8 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 t="str">
            <v>wt</v>
          </cell>
          <cell r="F4">
            <v>9.51442518168286</v>
          </cell>
          <cell r="G4">
            <v>3.2476047407843232</v>
          </cell>
        </row>
        <row r="13">
          <cell r="C13" t="str">
            <v>∆efg1</v>
          </cell>
          <cell r="F13">
            <v>9.5141562535179567</v>
          </cell>
          <cell r="G13">
            <v>2.2562357789440499</v>
          </cell>
        </row>
        <row r="20">
          <cell r="C20" t="str">
            <v>∆tec1</v>
          </cell>
          <cell r="F20">
            <v>4.2208212941073446</v>
          </cell>
          <cell r="G20">
            <v>1.0439050501461831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3-6-20"/>
      <sheetName val="Resultados 17-7-20"/>
      <sheetName val="Resultados 2 ensaios"/>
      <sheetName val="Fig S8 b"/>
    </sheetNames>
    <sheetDataSet>
      <sheetData sheetId="0" refreshError="1"/>
      <sheetData sheetId="1" refreshError="1"/>
      <sheetData sheetId="2" refreshError="1"/>
      <sheetData sheetId="3">
        <row r="3">
          <cell r="D3" t="str">
            <v>KUE100</v>
          </cell>
          <cell r="F3">
            <v>225.14814807037035</v>
          </cell>
          <cell r="G3">
            <v>153.71335815820419</v>
          </cell>
        </row>
        <row r="15">
          <cell r="D15" t="str">
            <v>∆cgefg1</v>
          </cell>
          <cell r="F15">
            <v>114.38095236825396</v>
          </cell>
          <cell r="G15">
            <v>45.772585253596063</v>
          </cell>
        </row>
        <row r="29">
          <cell r="D29" t="str">
            <v>∆cgtec1</v>
          </cell>
          <cell r="F29">
            <v>192.63492060317461</v>
          </cell>
          <cell r="G29">
            <v>71.122747801009282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73764-46D7-6243-A8D0-C1EEEE6ACA6D}">
  <dimension ref="C2:M178"/>
  <sheetViews>
    <sheetView topLeftCell="A148" workbookViewId="0">
      <selection activeCell="E35" sqref="E35"/>
    </sheetView>
  </sheetViews>
  <sheetFormatPr baseColWidth="10" defaultRowHeight="16" x14ac:dyDescent="0.2"/>
  <cols>
    <col min="6" max="6" width="13.83203125" customWidth="1"/>
    <col min="12" max="12" width="16.83203125" bestFit="1" customWidth="1"/>
  </cols>
  <sheetData>
    <row r="2" spans="3:13" x14ac:dyDescent="0.2">
      <c r="E2" s="19" t="s">
        <v>0</v>
      </c>
      <c r="F2" s="19"/>
      <c r="G2" s="19"/>
      <c r="H2" s="19"/>
      <c r="I2" s="19"/>
      <c r="J2" s="19"/>
      <c r="K2" s="1" t="s">
        <v>1</v>
      </c>
      <c r="L2" s="1" t="s">
        <v>2</v>
      </c>
      <c r="M2" s="8"/>
    </row>
    <row r="3" spans="3:13" x14ac:dyDescent="0.2">
      <c r="C3" s="20" t="s">
        <v>3</v>
      </c>
      <c r="D3" s="2" t="s">
        <v>4</v>
      </c>
      <c r="E3" s="3">
        <v>1.8905072577266</v>
      </c>
      <c r="F3" s="3">
        <v>1.4565717059187999</v>
      </c>
      <c r="G3" s="3">
        <v>1.2835564161474</v>
      </c>
      <c r="H3" s="3">
        <v>0.94151919765925995</v>
      </c>
      <c r="I3" s="3">
        <v>0.33827188238213002</v>
      </c>
      <c r="J3" s="3">
        <v>1.0828589732803999</v>
      </c>
      <c r="K3" s="2">
        <f>AVERAGE(E3:J3)</f>
        <v>1.1655475721857649</v>
      </c>
      <c r="L3" s="2">
        <f>STDEV(E3:J3)</f>
        <v>0.52260862282394249</v>
      </c>
      <c r="M3" s="8"/>
    </row>
    <row r="4" spans="3:13" x14ac:dyDescent="0.2">
      <c r="C4" s="20"/>
      <c r="D4" s="2" t="s">
        <v>5</v>
      </c>
      <c r="E4" s="3">
        <v>0.65523044288293997</v>
      </c>
      <c r="F4" s="3">
        <v>0.72342770391231004</v>
      </c>
      <c r="G4" s="3">
        <v>1.6997130155350999</v>
      </c>
      <c r="H4" s="2"/>
      <c r="I4" s="2"/>
      <c r="J4" s="2"/>
      <c r="K4" s="2">
        <f>AVERAGE(E4:F4)</f>
        <v>0.68932907339762495</v>
      </c>
      <c r="L4" s="2">
        <f>STDEV(E4:F4)</f>
        <v>4.8222745732216646E-2</v>
      </c>
      <c r="M4" s="8"/>
    </row>
    <row r="5" spans="3:13" x14ac:dyDescent="0.2">
      <c r="C5" s="20"/>
      <c r="D5" s="2" t="s">
        <v>6</v>
      </c>
      <c r="E5" s="3">
        <v>0.91834746117813004</v>
      </c>
      <c r="F5" s="3">
        <v>0.30403903531637999</v>
      </c>
      <c r="G5" s="3">
        <v>0.50109891289944997</v>
      </c>
      <c r="H5" s="3">
        <v>0.49683907146354001</v>
      </c>
      <c r="I5" s="3">
        <v>1.7657606110713</v>
      </c>
      <c r="J5" s="3">
        <v>0.44128234533764998</v>
      </c>
      <c r="K5" s="2">
        <f>AVERAGE(E5:J5)</f>
        <v>0.73789457287774163</v>
      </c>
      <c r="L5" s="2">
        <f>STDEV(E5:J5)</f>
        <v>0.54395978118115207</v>
      </c>
      <c r="M5" s="8"/>
    </row>
    <row r="6" spans="3:13" x14ac:dyDescent="0.2">
      <c r="C6" s="20"/>
      <c r="D6" s="2" t="s">
        <v>7</v>
      </c>
      <c r="E6" s="3">
        <v>1.5448438514924001</v>
      </c>
      <c r="F6" s="3">
        <v>0.77225991413632999</v>
      </c>
      <c r="G6" s="3">
        <v>1.7415277241413001</v>
      </c>
      <c r="H6" s="3">
        <v>0.76111910061479005</v>
      </c>
      <c r="I6" s="2"/>
      <c r="J6" s="2"/>
      <c r="K6" s="2">
        <f>AVERAGE(E6:H6)</f>
        <v>1.204937647596205</v>
      </c>
      <c r="L6" s="2">
        <f>STDEV(E6:H6)</f>
        <v>0.51239635094018832</v>
      </c>
      <c r="M6" s="8"/>
    </row>
    <row r="7" spans="3:13" x14ac:dyDescent="0.2">
      <c r="C7" s="18" t="s">
        <v>11</v>
      </c>
      <c r="D7" s="2" t="s">
        <v>4</v>
      </c>
      <c r="E7" s="3">
        <v>2.0798045115525001</v>
      </c>
      <c r="F7" s="3">
        <v>0.47871798523339998</v>
      </c>
      <c r="G7" s="3">
        <v>0.52807320063749996</v>
      </c>
      <c r="H7" s="2">
        <v>0.47696574447714002</v>
      </c>
      <c r="I7" s="2">
        <v>1.1744759534106</v>
      </c>
      <c r="J7" s="2"/>
      <c r="K7" s="2">
        <f>AVERAGE(E7:I7)</f>
        <v>0.94760747906222809</v>
      </c>
      <c r="L7" s="2">
        <f>STDEV(E7:I7)</f>
        <v>0.69833899997827131</v>
      </c>
      <c r="M7" s="8"/>
    </row>
    <row r="8" spans="3:13" x14ac:dyDescent="0.2">
      <c r="C8" s="18"/>
      <c r="D8" s="2" t="s">
        <v>5</v>
      </c>
      <c r="E8" s="3">
        <v>1.6572897476521999</v>
      </c>
      <c r="F8" s="3">
        <v>0.60220330355082996</v>
      </c>
      <c r="G8" s="3">
        <v>0.50982302555379</v>
      </c>
      <c r="H8" s="3">
        <v>1.6538121317857</v>
      </c>
      <c r="I8" s="3">
        <v>0.85044988095685004</v>
      </c>
      <c r="J8" s="3">
        <v>1.5698546732541001</v>
      </c>
      <c r="K8" s="2">
        <f>AVERAGE(E8:J8)</f>
        <v>1.1405721271255784</v>
      </c>
      <c r="L8" s="2">
        <f>STDEV(E8:J8)</f>
        <v>0.54526181660000095</v>
      </c>
      <c r="M8" s="8"/>
    </row>
    <row r="9" spans="3:13" x14ac:dyDescent="0.2">
      <c r="C9" s="18"/>
      <c r="D9" s="2" t="s">
        <v>6</v>
      </c>
      <c r="E9" s="3">
        <v>1.736430072541</v>
      </c>
      <c r="F9" s="3">
        <v>1.4062235501706</v>
      </c>
      <c r="G9" s="2">
        <v>1.6003092640628001</v>
      </c>
      <c r="H9" s="2">
        <v>0.48436810566499</v>
      </c>
      <c r="I9" s="2">
        <v>0.56134257609237004</v>
      </c>
      <c r="K9" s="2">
        <f>AVERAGE(E9:J9)</f>
        <v>1.1577347137063518</v>
      </c>
      <c r="L9" s="2">
        <f>STDEV(E9:J9)</f>
        <v>0.59194877807126078</v>
      </c>
      <c r="M9" s="8"/>
    </row>
    <row r="10" spans="3:13" x14ac:dyDescent="0.2">
      <c r="C10" s="18"/>
      <c r="D10" s="2" t="s">
        <v>7</v>
      </c>
      <c r="E10" s="3">
        <v>1.5352216959195999</v>
      </c>
      <c r="F10" s="3">
        <v>0.69457637155559004</v>
      </c>
      <c r="G10" s="2">
        <v>0.47531175964866001</v>
      </c>
      <c r="H10" s="3">
        <v>1.7433314211135</v>
      </c>
      <c r="I10" s="3">
        <v>1.2344275810429</v>
      </c>
      <c r="K10" s="2">
        <f>AVERAGE(E10:J10)</f>
        <v>1.13657376585605</v>
      </c>
      <c r="L10" s="2">
        <f>STDEV(E10:J10)</f>
        <v>0.54066614720313133</v>
      </c>
      <c r="M10" s="8"/>
    </row>
    <row r="11" spans="3:13" x14ac:dyDescent="0.2">
      <c r="C11" s="18" t="s">
        <v>12</v>
      </c>
      <c r="D11" s="2" t="s">
        <v>4</v>
      </c>
      <c r="E11" s="3">
        <v>0.46271855090488001</v>
      </c>
      <c r="F11" s="3">
        <v>0.59815442059618995</v>
      </c>
      <c r="G11" s="3">
        <v>0.37335362322166998</v>
      </c>
      <c r="H11" s="2">
        <v>0.77147986333685004</v>
      </c>
      <c r="I11" s="2">
        <v>0.67421848280889995</v>
      </c>
      <c r="K11" s="2">
        <f t="shared" ref="K11:K14" si="0">AVERAGE(E11:J11)</f>
        <v>0.57598498817369814</v>
      </c>
      <c r="L11" s="2">
        <f t="shared" ref="L11:L14" si="1">STDEV(E11:J11)</f>
        <v>0.15988144458561201</v>
      </c>
      <c r="M11" s="8"/>
    </row>
    <row r="12" spans="3:13" x14ac:dyDescent="0.2">
      <c r="C12" s="18"/>
      <c r="D12" s="2" t="s">
        <v>5</v>
      </c>
      <c r="E12" s="2">
        <v>1.4713399161301</v>
      </c>
      <c r="F12" s="2">
        <v>1.2163264873726001</v>
      </c>
      <c r="G12" s="2">
        <v>1.2062922250325001</v>
      </c>
      <c r="H12" s="2">
        <v>0.87872404112437996</v>
      </c>
      <c r="I12" s="2">
        <v>1.6355930308960001</v>
      </c>
      <c r="K12" s="2">
        <f t="shared" si="0"/>
        <v>1.2816551401111158</v>
      </c>
      <c r="L12" s="2">
        <f t="shared" si="1"/>
        <v>0.28877033138597452</v>
      </c>
      <c r="M12" s="8"/>
    </row>
    <row r="13" spans="3:13" x14ac:dyDescent="0.2">
      <c r="C13" s="18"/>
      <c r="D13" s="2" t="s">
        <v>6</v>
      </c>
      <c r="E13" s="2">
        <v>1.505630656501</v>
      </c>
      <c r="F13" s="2">
        <v>1.1996966747101001</v>
      </c>
      <c r="G13" s="3">
        <v>1.6192722650285001</v>
      </c>
      <c r="H13" s="2">
        <v>1.6168979497825</v>
      </c>
      <c r="I13" s="2">
        <v>0.45195733558237999</v>
      </c>
      <c r="K13" s="2">
        <f t="shared" si="0"/>
        <v>1.278690976320896</v>
      </c>
      <c r="L13" s="2">
        <f t="shared" si="1"/>
        <v>0.49285134725690283</v>
      </c>
      <c r="M13" s="8"/>
    </row>
    <row r="14" spans="3:13" x14ac:dyDescent="0.2">
      <c r="C14" s="18"/>
      <c r="D14" s="2" t="s">
        <v>7</v>
      </c>
      <c r="E14" s="2">
        <v>1.5975282088170999</v>
      </c>
      <c r="F14" s="2">
        <v>1.2464761977573999</v>
      </c>
      <c r="G14" s="2">
        <v>1.5802029405697</v>
      </c>
      <c r="H14" s="2">
        <v>1.7172662298632999</v>
      </c>
      <c r="K14" s="2">
        <f t="shared" si="0"/>
        <v>1.5353683942518748</v>
      </c>
      <c r="L14" s="2">
        <f t="shared" si="1"/>
        <v>0.20200619040500964</v>
      </c>
      <c r="M14" s="8"/>
    </row>
    <row r="15" spans="3:13" x14ac:dyDescent="0.2">
      <c r="D15" s="3"/>
      <c r="E15" s="3"/>
      <c r="M15" s="8"/>
    </row>
    <row r="16" spans="3:13" x14ac:dyDescent="0.2">
      <c r="D16" s="2"/>
      <c r="E16" s="2"/>
      <c r="M16" s="8"/>
    </row>
    <row r="17" spans="3:13" x14ac:dyDescent="0.2">
      <c r="D17" s="3"/>
      <c r="E17" s="21" t="s">
        <v>8</v>
      </c>
      <c r="F17" s="21"/>
      <c r="G17" s="21"/>
      <c r="H17" s="21"/>
      <c r="I17" s="21"/>
      <c r="J17" s="21"/>
      <c r="K17" s="4" t="s">
        <v>9</v>
      </c>
      <c r="L17" s="4" t="s">
        <v>2</v>
      </c>
      <c r="M17" s="8"/>
    </row>
    <row r="18" spans="3:13" x14ac:dyDescent="0.2">
      <c r="C18" s="20" t="s">
        <v>3</v>
      </c>
      <c r="D18" s="2" t="s">
        <v>4</v>
      </c>
      <c r="E18" s="3">
        <v>1.6075819303131</v>
      </c>
      <c r="F18" s="3">
        <v>0.76832197064123997</v>
      </c>
      <c r="G18" s="3">
        <v>3.4322024441635</v>
      </c>
      <c r="H18" s="3">
        <v>1.2994831340534001</v>
      </c>
      <c r="I18" s="3">
        <v>0.55377934465252998</v>
      </c>
      <c r="J18" s="3">
        <v>0.75732795733783997</v>
      </c>
      <c r="K18">
        <f>AVERAGE(E18:J18)</f>
        <v>1.4031161301936017</v>
      </c>
      <c r="L18">
        <f>STDEV(E18:J18)</f>
        <v>1.0687484545320158</v>
      </c>
      <c r="M18" s="8"/>
    </row>
    <row r="19" spans="3:13" x14ac:dyDescent="0.2">
      <c r="C19" s="20"/>
      <c r="D19" s="2" t="s">
        <v>5</v>
      </c>
      <c r="E19" s="3">
        <v>18.1976559372</v>
      </c>
      <c r="F19" s="3">
        <v>8.2337764206744009</v>
      </c>
      <c r="G19" s="3">
        <v>14.076001679262999</v>
      </c>
      <c r="H19" s="3">
        <v>17.049978432037001</v>
      </c>
      <c r="I19" s="3">
        <v>14.170912787301001</v>
      </c>
      <c r="K19">
        <f t="shared" ref="K19:K29" si="2">AVERAGE(E19:J19)</f>
        <v>14.345665051295081</v>
      </c>
      <c r="L19">
        <f t="shared" ref="L19:L29" si="3">STDEV(E19:J19)</f>
        <v>3.8603621581223275</v>
      </c>
      <c r="M19" s="8"/>
    </row>
    <row r="20" spans="3:13" x14ac:dyDescent="0.2">
      <c r="C20" s="20"/>
      <c r="D20" s="2" t="s">
        <v>6</v>
      </c>
      <c r="E20" s="3">
        <v>8.6675786549646006</v>
      </c>
      <c r="F20" s="15">
        <v>0.65825429999999996</v>
      </c>
      <c r="G20" s="3">
        <v>14.684544090103</v>
      </c>
      <c r="H20" s="3">
        <v>12.626944070466999</v>
      </c>
      <c r="I20" s="3">
        <v>8.4110939755124008</v>
      </c>
      <c r="J20" s="3">
        <v>13.403228904143001</v>
      </c>
      <c r="K20">
        <f t="shared" si="2"/>
        <v>9.7419406658650001</v>
      </c>
      <c r="L20">
        <f t="shared" si="3"/>
        <v>5.1302313681684435</v>
      </c>
      <c r="M20" s="8"/>
    </row>
    <row r="21" spans="3:13" x14ac:dyDescent="0.2">
      <c r="C21" s="20"/>
      <c r="D21" s="2" t="s">
        <v>7</v>
      </c>
      <c r="E21" s="3">
        <v>15.917142063181</v>
      </c>
      <c r="F21" s="3">
        <v>24.434311199250001</v>
      </c>
      <c r="G21" s="3">
        <v>17.694955970814998</v>
      </c>
      <c r="H21" s="3">
        <v>24.374230248528001</v>
      </c>
      <c r="I21" s="10">
        <v>5.9883012891413001</v>
      </c>
      <c r="J21" s="3">
        <v>27.591436504851</v>
      </c>
      <c r="K21">
        <f t="shared" si="2"/>
        <v>19.333396212627719</v>
      </c>
      <c r="L21">
        <f t="shared" si="3"/>
        <v>7.9002709865255607</v>
      </c>
      <c r="M21" s="8"/>
    </row>
    <row r="22" spans="3:13" x14ac:dyDescent="0.2">
      <c r="C22" s="18" t="s">
        <v>11</v>
      </c>
      <c r="D22" s="2" t="s">
        <v>4</v>
      </c>
      <c r="E22" s="3">
        <v>1.3391918658885</v>
      </c>
      <c r="F22" s="3">
        <v>0.49751868547335998</v>
      </c>
      <c r="G22" s="3">
        <v>0.61474628766162998</v>
      </c>
      <c r="H22" s="2">
        <v>0.91805460425341001</v>
      </c>
      <c r="I22" s="2">
        <v>1.3529766650874</v>
      </c>
      <c r="K22">
        <f t="shared" si="2"/>
        <v>0.94449762167286</v>
      </c>
      <c r="L22">
        <f t="shared" si="3"/>
        <v>0.39744937419257598</v>
      </c>
      <c r="M22" s="8"/>
    </row>
    <row r="23" spans="3:13" x14ac:dyDescent="0.2">
      <c r="C23" s="18"/>
      <c r="D23" s="2" t="s">
        <v>5</v>
      </c>
      <c r="E23" s="3">
        <v>5.0175972043368997</v>
      </c>
      <c r="F23" s="3">
        <v>6.6848446523079001</v>
      </c>
      <c r="G23" s="3">
        <v>0.80701225157175005</v>
      </c>
      <c r="H23" s="3">
        <v>13.00125431615</v>
      </c>
      <c r="I23" s="3">
        <v>12.021475939625001</v>
      </c>
      <c r="J23" s="3">
        <v>7.3791941707523003</v>
      </c>
      <c r="K23">
        <f t="shared" si="2"/>
        <v>7.4852297557906411</v>
      </c>
      <c r="L23">
        <f t="shared" si="3"/>
        <v>4.5242395094128414</v>
      </c>
      <c r="M23" s="8"/>
    </row>
    <row r="24" spans="3:13" x14ac:dyDescent="0.2">
      <c r="C24" s="18"/>
      <c r="D24" s="2" t="s">
        <v>6</v>
      </c>
      <c r="E24" s="3">
        <v>7.6786706722317</v>
      </c>
      <c r="F24" s="3">
        <v>3.3290651623011001</v>
      </c>
      <c r="G24" s="2">
        <v>3.6218884105979998</v>
      </c>
      <c r="H24" s="2">
        <v>8.3601550022058007</v>
      </c>
      <c r="I24" s="2">
        <v>2.6940867518156</v>
      </c>
      <c r="K24">
        <f t="shared" si="2"/>
        <v>5.13677319983044</v>
      </c>
      <c r="L24">
        <f t="shared" si="3"/>
        <v>2.6636832751378257</v>
      </c>
      <c r="M24" s="8"/>
    </row>
    <row r="25" spans="3:13" x14ac:dyDescent="0.2">
      <c r="C25" s="18"/>
      <c r="D25" s="2" t="s">
        <v>7</v>
      </c>
      <c r="E25" s="3">
        <v>8.9057017451532996</v>
      </c>
      <c r="F25" s="3">
        <v>7.1866949277012004</v>
      </c>
      <c r="G25" s="2">
        <v>0.24668323480016999</v>
      </c>
      <c r="H25" s="3">
        <v>10.447902240331</v>
      </c>
      <c r="I25" s="3">
        <v>13.064328521138</v>
      </c>
      <c r="K25">
        <f t="shared" si="2"/>
        <v>7.9702621338247344</v>
      </c>
      <c r="L25">
        <f t="shared" si="3"/>
        <v>4.8278076985867884</v>
      </c>
      <c r="M25" s="8"/>
    </row>
    <row r="26" spans="3:13" x14ac:dyDescent="0.2">
      <c r="C26" s="18" t="s">
        <v>12</v>
      </c>
      <c r="D26" s="2" t="s">
        <v>4</v>
      </c>
      <c r="E26" s="3">
        <v>0.74755627108917999</v>
      </c>
      <c r="F26" s="3">
        <v>0.23199210706029999</v>
      </c>
      <c r="G26" s="2">
        <v>1.4500493389502001</v>
      </c>
      <c r="H26" s="2">
        <v>5.8579164889964002</v>
      </c>
      <c r="K26">
        <f t="shared" si="2"/>
        <v>2.0718785515240201</v>
      </c>
      <c r="L26">
        <f t="shared" si="3"/>
        <v>2.5729209383220319</v>
      </c>
    </row>
    <row r="27" spans="3:13" x14ac:dyDescent="0.2">
      <c r="C27" s="18"/>
      <c r="D27" s="2" t="s">
        <v>5</v>
      </c>
      <c r="E27" s="2">
        <v>19.339678005787</v>
      </c>
      <c r="F27" s="2">
        <v>4.8455292773362997</v>
      </c>
      <c r="G27" s="2">
        <v>16.994977094195999</v>
      </c>
      <c r="H27" s="2">
        <v>23.153134206086001</v>
      </c>
      <c r="I27" s="2">
        <v>19.908612052965999</v>
      </c>
      <c r="K27">
        <f t="shared" si="2"/>
        <v>16.84838612727426</v>
      </c>
      <c r="L27">
        <f t="shared" si="3"/>
        <v>7.0606555600238909</v>
      </c>
    </row>
    <row r="28" spans="3:13" x14ac:dyDescent="0.2">
      <c r="C28" s="18"/>
      <c r="D28" s="2" t="s">
        <v>6</v>
      </c>
      <c r="E28" s="2">
        <v>12.820822031320001</v>
      </c>
      <c r="F28" s="2">
        <v>1.7587111745631001</v>
      </c>
      <c r="G28" s="3">
        <v>6.5694761574692002</v>
      </c>
      <c r="H28" s="2">
        <v>6.2578509002527003</v>
      </c>
      <c r="I28" s="2">
        <v>6.6313517609185997</v>
      </c>
      <c r="K28">
        <f t="shared" si="2"/>
        <v>6.8076424049047191</v>
      </c>
      <c r="L28">
        <f t="shared" si="3"/>
        <v>3.9382771626504689</v>
      </c>
    </row>
    <row r="29" spans="3:13" x14ac:dyDescent="0.2">
      <c r="C29" s="18"/>
      <c r="D29" s="2" t="s">
        <v>7</v>
      </c>
      <c r="E29" s="2">
        <v>10.048822109054001</v>
      </c>
      <c r="F29" s="2">
        <v>7.0300042465662003</v>
      </c>
      <c r="G29" s="2">
        <v>10.228365749424</v>
      </c>
      <c r="H29" s="2">
        <v>5.77558282649</v>
      </c>
      <c r="I29" s="2">
        <v>14.475359139859</v>
      </c>
      <c r="K29">
        <f t="shared" si="2"/>
        <v>9.5116268142786407</v>
      </c>
      <c r="L29">
        <f t="shared" si="3"/>
        <v>3.3748113774389208</v>
      </c>
    </row>
    <row r="30" spans="3:13" x14ac:dyDescent="0.2">
      <c r="E30" s="3"/>
    </row>
    <row r="31" spans="3:13" x14ac:dyDescent="0.2">
      <c r="E31" s="2"/>
    </row>
    <row r="32" spans="3:13" x14ac:dyDescent="0.2">
      <c r="E32" s="22" t="s">
        <v>10</v>
      </c>
      <c r="F32" s="22"/>
      <c r="G32" s="22"/>
      <c r="H32" s="22"/>
      <c r="I32" s="22"/>
      <c r="J32" s="22"/>
      <c r="K32" s="5" t="s">
        <v>9</v>
      </c>
      <c r="L32" s="5" t="s">
        <v>2</v>
      </c>
    </row>
    <row r="33" spans="3:12" x14ac:dyDescent="0.2">
      <c r="C33" s="20" t="s">
        <v>3</v>
      </c>
      <c r="D33" s="2" t="s">
        <v>4</v>
      </c>
      <c r="E33" s="6">
        <v>1.5746729036875E-15</v>
      </c>
      <c r="F33" s="6">
        <v>3.1317958390201001E-16</v>
      </c>
      <c r="G33" s="6">
        <v>1.3360204876532E-15</v>
      </c>
      <c r="H33" s="6">
        <v>3.4630519917168E-16</v>
      </c>
      <c r="I33" s="6">
        <v>8.4638377069514994E-17</v>
      </c>
      <c r="J33" s="6">
        <v>2.9595017228152998E-16</v>
      </c>
      <c r="K33" s="7">
        <f>AVERAGE(E33:J33)</f>
        <v>6.5846112062757252E-16</v>
      </c>
      <c r="L33">
        <f>STDEV(E33:J33)</f>
        <v>6.2862995710685118E-16</v>
      </c>
    </row>
    <row r="34" spans="3:12" x14ac:dyDescent="0.2">
      <c r="C34" s="20"/>
      <c r="D34" s="2" t="s">
        <v>5</v>
      </c>
      <c r="E34" s="6">
        <v>5.6985894945061E-15</v>
      </c>
      <c r="F34" s="6">
        <v>1.9066777728328E-15</v>
      </c>
      <c r="G34" s="6">
        <v>6.1305701892541002E-15</v>
      </c>
      <c r="H34" s="6">
        <v>5.1262103315469997E-15</v>
      </c>
      <c r="I34" s="6">
        <v>2.9575153224615001E-15</v>
      </c>
      <c r="K34" s="7">
        <f t="shared" ref="K34:K44" si="4">AVERAGE(E34:J34)</f>
        <v>4.3639126221202994E-15</v>
      </c>
      <c r="L34">
        <f t="shared" ref="L34:L44" si="5">STDEV(E34:J34)</f>
        <v>1.8370829853350652E-15</v>
      </c>
    </row>
    <row r="35" spans="3:12" x14ac:dyDescent="0.2">
      <c r="C35" s="20"/>
      <c r="D35" s="2" t="s">
        <v>6</v>
      </c>
      <c r="E35" s="6">
        <v>3.1894159069186001E-15</v>
      </c>
      <c r="F35" s="6">
        <v>1.4743247394164999E-16</v>
      </c>
      <c r="G35" s="6">
        <v>2.6403893009532E-15</v>
      </c>
      <c r="H35" s="6">
        <v>3.6312724020109002E-15</v>
      </c>
      <c r="I35" s="6">
        <v>4.6751946055925001E-15</v>
      </c>
      <c r="J35" s="6">
        <v>3.3774079913671998E-15</v>
      </c>
      <c r="K35" s="7">
        <f>AVERAGE(E35:J35)</f>
        <v>2.9435187801306748E-15</v>
      </c>
      <c r="L35">
        <f>STDEV(E35:J35)</f>
        <v>1.5251503248068674E-15</v>
      </c>
    </row>
    <row r="36" spans="3:12" x14ac:dyDescent="0.2">
      <c r="C36" s="20"/>
      <c r="D36" s="2" t="s">
        <v>7</v>
      </c>
      <c r="E36" s="6">
        <v>5.1772798032258002E-15</v>
      </c>
      <c r="F36" s="3">
        <v>6.7879218739606999E-15</v>
      </c>
      <c r="G36" s="6">
        <v>7.8641309076384992E-15</v>
      </c>
      <c r="H36" s="6">
        <v>5.0780628126487999E-15</v>
      </c>
      <c r="I36" s="6">
        <v>1.6792227117138999E-15</v>
      </c>
      <c r="J36" s="6">
        <v>9.1859986845049993E-15</v>
      </c>
      <c r="K36" s="7">
        <f>AVERAGE(E36:J36)</f>
        <v>5.9621027989487836E-15</v>
      </c>
      <c r="L36">
        <f>STDEV(E36:J36)</f>
        <v>2.6242609788445803E-15</v>
      </c>
    </row>
    <row r="37" spans="3:12" x14ac:dyDescent="0.2">
      <c r="C37" s="18" t="s">
        <v>11</v>
      </c>
      <c r="D37" s="2" t="s">
        <v>4</v>
      </c>
      <c r="E37" s="6">
        <v>1.4467212559175E-15</v>
      </c>
      <c r="F37" s="6">
        <v>1.2076282139731001E-16</v>
      </c>
      <c r="G37" s="6">
        <v>1.9517913730595999E-16</v>
      </c>
      <c r="H37" s="12">
        <v>1.5219773543638999E-16</v>
      </c>
      <c r="I37" s="12">
        <v>4.6057655689201998E-16</v>
      </c>
      <c r="K37" s="7">
        <f t="shared" si="4"/>
        <v>4.75087501389836E-16</v>
      </c>
      <c r="L37">
        <f t="shared" si="5"/>
        <v>5.5956125503405181E-16</v>
      </c>
    </row>
    <row r="38" spans="3:12" x14ac:dyDescent="0.2">
      <c r="C38" s="18"/>
      <c r="D38" s="2" t="s">
        <v>5</v>
      </c>
      <c r="E38" s="6">
        <v>1.8122012377844998E-15</v>
      </c>
      <c r="F38" s="3">
        <v>2.2026540364242999E-15</v>
      </c>
      <c r="G38" s="6">
        <v>2.3951573591453002E-16</v>
      </c>
      <c r="H38" s="6">
        <v>7.5427446541066994E-15</v>
      </c>
      <c r="I38" s="6">
        <v>3.0494421199698999E-15</v>
      </c>
      <c r="J38" s="6">
        <v>2.9020199177417001E-15</v>
      </c>
      <c r="K38" s="7">
        <f t="shared" si="4"/>
        <v>2.9580962836569382E-15</v>
      </c>
      <c r="L38">
        <f t="shared" si="5"/>
        <v>2.4619073069844012E-15</v>
      </c>
    </row>
    <row r="39" spans="3:12" x14ac:dyDescent="0.2">
      <c r="C39" s="18"/>
      <c r="D39" s="2" t="s">
        <v>6</v>
      </c>
      <c r="E39" s="6">
        <v>5.4636805537097E-15</v>
      </c>
      <c r="F39" s="6">
        <v>1.1596468612063001E-15</v>
      </c>
      <c r="G39" s="12">
        <v>1.4331422884133E-15</v>
      </c>
      <c r="H39" s="12">
        <v>2.4834056671096999E-15</v>
      </c>
      <c r="I39" s="12">
        <v>9.4991211154284992E-16</v>
      </c>
      <c r="K39" s="7">
        <f t="shared" si="4"/>
        <v>2.2979574963963698E-15</v>
      </c>
      <c r="L39">
        <f t="shared" si="5"/>
        <v>1.8652798922277505E-15</v>
      </c>
    </row>
    <row r="40" spans="3:12" x14ac:dyDescent="0.2">
      <c r="C40" s="18"/>
      <c r="D40" s="2" t="s">
        <v>7</v>
      </c>
      <c r="E40" s="6">
        <v>6.3815807152233002E-15</v>
      </c>
      <c r="F40" s="6">
        <v>2.5871170529215999E-15</v>
      </c>
      <c r="G40" s="6">
        <v>4.6125068862803002E-15</v>
      </c>
      <c r="H40" s="6">
        <v>4.0419165593797004E-15</v>
      </c>
      <c r="K40" s="7">
        <f t="shared" si="4"/>
        <v>4.405780303451225E-15</v>
      </c>
      <c r="L40">
        <f t="shared" si="5"/>
        <v>1.5691245956778596E-15</v>
      </c>
    </row>
    <row r="41" spans="3:12" x14ac:dyDescent="0.2">
      <c r="C41" s="18" t="s">
        <v>12</v>
      </c>
      <c r="D41" s="2" t="s">
        <v>4</v>
      </c>
      <c r="E41" s="6">
        <v>2.1743001729730999E-16</v>
      </c>
      <c r="F41" s="6">
        <v>1.349465231085E-16</v>
      </c>
      <c r="G41" s="6">
        <v>3.9432606506953998E-17</v>
      </c>
      <c r="H41" s="12">
        <v>5.3103158891699996E-16</v>
      </c>
      <c r="I41" s="12">
        <v>3.8967164291894E-16</v>
      </c>
      <c r="K41" s="7">
        <f t="shared" si="4"/>
        <v>2.6250247574974077E-16</v>
      </c>
      <c r="L41">
        <f t="shared" si="5"/>
        <v>1.9770059169490173E-16</v>
      </c>
    </row>
    <row r="42" spans="3:12" x14ac:dyDescent="0.2">
      <c r="C42" s="18"/>
      <c r="D42" s="2" t="s">
        <v>5</v>
      </c>
      <c r="E42" s="12">
        <v>6.7800667107342003E-15</v>
      </c>
      <c r="F42" s="12">
        <v>9.2513229941079002E-16</v>
      </c>
      <c r="G42" s="12">
        <v>2.1582146195559999E-15</v>
      </c>
      <c r="H42" s="12">
        <v>8.1130932484965996E-15</v>
      </c>
      <c r="I42" s="12">
        <v>1.4057849323433001E-14</v>
      </c>
      <c r="K42" s="7">
        <f t="shared" si="4"/>
        <v>6.4068712403261179E-15</v>
      </c>
      <c r="L42">
        <f t="shared" si="5"/>
        <v>5.2366133838111818E-15</v>
      </c>
    </row>
    <row r="43" spans="3:12" x14ac:dyDescent="0.2">
      <c r="C43" s="18"/>
      <c r="D43" s="2" t="s">
        <v>6</v>
      </c>
      <c r="E43" s="12">
        <v>3.2640377540042001E-15</v>
      </c>
      <c r="F43" s="12">
        <v>4.1541610097071002E-16</v>
      </c>
      <c r="G43" s="6">
        <v>3.6780259264578002E-15</v>
      </c>
      <c r="H43" s="12">
        <v>2.7692349845956E-15</v>
      </c>
      <c r="I43" s="12">
        <v>1.7593306718046E-15</v>
      </c>
      <c r="K43" s="7">
        <f t="shared" si="4"/>
        <v>2.3772090875665818E-15</v>
      </c>
      <c r="L43">
        <f t="shared" si="5"/>
        <v>1.3098358002838714E-15</v>
      </c>
    </row>
    <row r="44" spans="3:12" x14ac:dyDescent="0.2">
      <c r="C44" s="18"/>
      <c r="D44" s="2" t="s">
        <v>7</v>
      </c>
      <c r="E44" s="12">
        <v>4.2400244866469E-15</v>
      </c>
      <c r="F44" s="12">
        <v>1.8787884804650999E-15</v>
      </c>
      <c r="G44" s="12">
        <v>1.4185468968133E-15</v>
      </c>
      <c r="H44" s="12">
        <v>3.4836166208727001E-15</v>
      </c>
      <c r="I44" s="12">
        <v>9.1438162236036999E-15</v>
      </c>
      <c r="K44" s="7">
        <f t="shared" si="4"/>
        <v>4.0329585416803402E-15</v>
      </c>
      <c r="L44">
        <f t="shared" si="5"/>
        <v>3.0798180140167776E-15</v>
      </c>
    </row>
    <row r="46" spans="3:12" x14ac:dyDescent="0.2">
      <c r="E46" s="12"/>
    </row>
    <row r="47" spans="3:12" x14ac:dyDescent="0.2">
      <c r="E47" s="19" t="s">
        <v>13</v>
      </c>
      <c r="F47" s="19"/>
      <c r="G47" s="19"/>
      <c r="H47" s="19"/>
      <c r="I47" s="19"/>
      <c r="J47" s="1" t="s">
        <v>1</v>
      </c>
      <c r="K47" s="1" t="s">
        <v>2</v>
      </c>
    </row>
    <row r="48" spans="3:12" x14ac:dyDescent="0.2">
      <c r="C48" s="20" t="s">
        <v>3</v>
      </c>
      <c r="D48" s="2" t="s">
        <v>4</v>
      </c>
      <c r="E48" s="3">
        <v>0.43420018276639</v>
      </c>
      <c r="F48" s="3">
        <v>1.5816676188233001</v>
      </c>
      <c r="G48" s="3">
        <v>0.51473041396297003</v>
      </c>
      <c r="H48" s="3">
        <v>0.53343488081750001</v>
      </c>
      <c r="J48" s="3">
        <f>AVERAGE(E48:H48)</f>
        <v>0.76600827409254013</v>
      </c>
      <c r="K48" s="3">
        <f>STDEV(E48:H48)</f>
        <v>0.54547463196952828</v>
      </c>
    </row>
    <row r="49" spans="3:11" x14ac:dyDescent="0.2">
      <c r="C49" s="20"/>
      <c r="D49" s="2" t="s">
        <v>5</v>
      </c>
      <c r="E49" s="3">
        <v>0.33898379957302999</v>
      </c>
      <c r="F49" s="3">
        <v>1.7421830439543999</v>
      </c>
      <c r="G49" s="3">
        <v>0.68682317856191</v>
      </c>
      <c r="H49" s="3">
        <v>0.76557387766770002</v>
      </c>
      <c r="J49" s="3">
        <f>AVERAGE(E49:H49)</f>
        <v>0.88339097493926</v>
      </c>
      <c r="K49" s="3">
        <f>STDEV(E49:H49)</f>
        <v>0.60178145462055266</v>
      </c>
    </row>
    <row r="50" spans="3:11" x14ac:dyDescent="0.2">
      <c r="C50" s="20"/>
      <c r="D50" s="2" t="s">
        <v>6</v>
      </c>
      <c r="E50" s="3">
        <v>0.59316561187329997</v>
      </c>
      <c r="F50" s="3">
        <v>1.1565073322673001</v>
      </c>
      <c r="G50" s="3">
        <v>1.7708241737218</v>
      </c>
      <c r="H50" s="3"/>
      <c r="J50" s="3">
        <f>AVERAGE(E50:H50)</f>
        <v>1.1734990392874667</v>
      </c>
      <c r="K50" s="3">
        <f>STDEV(E50:H50)</f>
        <v>0.58901312434814512</v>
      </c>
    </row>
    <row r="51" spans="3:11" x14ac:dyDescent="0.2">
      <c r="C51" s="20"/>
      <c r="D51" s="2" t="s">
        <v>7</v>
      </c>
      <c r="E51" s="3">
        <v>0.95400846665073002</v>
      </c>
      <c r="F51" s="3">
        <v>1.7057234808121</v>
      </c>
      <c r="G51" s="3">
        <v>0.31304347349255002</v>
      </c>
      <c r="H51" s="3">
        <v>0.78855044393813001</v>
      </c>
      <c r="J51" s="3">
        <f>AVERAGE(E51:H51)</f>
        <v>0.94033146622337749</v>
      </c>
      <c r="K51" s="3">
        <f>STDEV(E51:H51)</f>
        <v>0.57808295278074029</v>
      </c>
    </row>
    <row r="52" spans="3:11" x14ac:dyDescent="0.2">
      <c r="C52" s="18" t="s">
        <v>11</v>
      </c>
      <c r="D52" s="2" t="s">
        <v>4</v>
      </c>
      <c r="E52" s="2">
        <v>0.84310981578597</v>
      </c>
      <c r="F52" s="2">
        <v>1.1892948427559</v>
      </c>
      <c r="G52" s="2">
        <v>1.6206123311627001</v>
      </c>
      <c r="H52" s="2">
        <v>0.61859639917052001</v>
      </c>
      <c r="J52" s="3">
        <f>AVERAGE(E52:H52)</f>
        <v>1.0679033472187724</v>
      </c>
      <c r="K52" s="3">
        <f>STDEV(E52:H52)</f>
        <v>0.43689509856849895</v>
      </c>
    </row>
    <row r="53" spans="3:11" x14ac:dyDescent="0.2">
      <c r="C53" s="18"/>
      <c r="D53" s="2" t="s">
        <v>5</v>
      </c>
      <c r="E53" s="3">
        <v>1.6928876149112</v>
      </c>
      <c r="F53" s="3">
        <v>0.55404675565720996</v>
      </c>
      <c r="G53" s="3">
        <v>1.6859522183533999</v>
      </c>
      <c r="H53" s="3">
        <v>0.89561698330196005</v>
      </c>
      <c r="I53" s="3">
        <v>1.6604752092784001</v>
      </c>
      <c r="J53" s="3">
        <f>AVERAGE(E53:I53)</f>
        <v>1.2977957563004341</v>
      </c>
      <c r="K53" s="3">
        <f>STDEV(E53:I53)</f>
        <v>0.5369380184888044</v>
      </c>
    </row>
    <row r="54" spans="3:11" x14ac:dyDescent="0.2">
      <c r="C54" s="18"/>
      <c r="D54" s="2" t="s">
        <v>6</v>
      </c>
      <c r="E54" s="3">
        <v>0.81233513697588</v>
      </c>
      <c r="F54" s="2">
        <v>1.6345024613996999</v>
      </c>
      <c r="G54" s="2">
        <v>0.52235207334796996</v>
      </c>
      <c r="J54" s="3">
        <f t="shared" ref="J54:J59" si="6">AVERAGE(E54:H54)</f>
        <v>0.98972989057451655</v>
      </c>
      <c r="K54" s="3">
        <f t="shared" ref="K54:K59" si="7">STDEV(E54:H54)</f>
        <v>0.57690666087690834</v>
      </c>
    </row>
    <row r="55" spans="3:11" x14ac:dyDescent="0.2">
      <c r="C55" s="18"/>
      <c r="D55" s="2" t="s">
        <v>7</v>
      </c>
      <c r="E55" s="3">
        <v>1.7153405273175999</v>
      </c>
      <c r="F55" s="3">
        <v>0.75608873705131996</v>
      </c>
      <c r="G55" s="3">
        <v>1.7323072277539999</v>
      </c>
      <c r="J55" s="3">
        <f t="shared" si="6"/>
        <v>1.4012454973743065</v>
      </c>
      <c r="K55" s="3">
        <f t="shared" si="7"/>
        <v>0.55878654356897672</v>
      </c>
    </row>
    <row r="56" spans="3:11" x14ac:dyDescent="0.2">
      <c r="C56" s="18" t="s">
        <v>12</v>
      </c>
      <c r="D56" s="2" t="s">
        <v>4</v>
      </c>
      <c r="E56" s="3">
        <v>0.88033682282339998</v>
      </c>
      <c r="F56" s="2">
        <v>1.0070182270154999</v>
      </c>
      <c r="G56" s="2">
        <v>0.92292692261038001</v>
      </c>
      <c r="J56" s="3">
        <f t="shared" si="6"/>
        <v>0.93676065748309334</v>
      </c>
      <c r="K56" s="3">
        <f t="shared" si="7"/>
        <v>6.4463739477453069E-2</v>
      </c>
    </row>
    <row r="57" spans="3:11" x14ac:dyDescent="0.2">
      <c r="C57" s="18"/>
      <c r="D57" s="2" t="s">
        <v>5</v>
      </c>
      <c r="E57" s="2">
        <v>1.4879593469218999</v>
      </c>
      <c r="F57" s="2">
        <v>1.2316170313721</v>
      </c>
      <c r="G57" s="2">
        <v>1.209829797417</v>
      </c>
      <c r="H57" s="2">
        <v>1.2699176820603</v>
      </c>
      <c r="J57" s="3">
        <f t="shared" si="6"/>
        <v>1.299830964442825</v>
      </c>
      <c r="K57" s="3">
        <f t="shared" si="7"/>
        <v>0.12785466161241779</v>
      </c>
    </row>
    <row r="58" spans="3:11" x14ac:dyDescent="0.2">
      <c r="C58" s="18"/>
      <c r="D58" s="2" t="s">
        <v>6</v>
      </c>
      <c r="E58" s="2">
        <v>1.0582890496512001</v>
      </c>
      <c r="F58" s="2">
        <v>1.1972469372748</v>
      </c>
      <c r="G58" s="3">
        <v>1.6458221651261999</v>
      </c>
      <c r="J58" s="3">
        <f t="shared" si="6"/>
        <v>1.3004527173507334</v>
      </c>
      <c r="K58" s="3">
        <f t="shared" si="7"/>
        <v>0.3070624777235913</v>
      </c>
    </row>
    <row r="59" spans="3:11" x14ac:dyDescent="0.2">
      <c r="C59" s="18"/>
      <c r="D59" s="2" t="s">
        <v>7</v>
      </c>
      <c r="E59" s="2">
        <v>0.56040430837802002</v>
      </c>
      <c r="F59" s="2">
        <v>1.1956458265823999</v>
      </c>
      <c r="G59" s="2">
        <v>1.5917007734647</v>
      </c>
      <c r="J59" s="3">
        <f t="shared" si="6"/>
        <v>1.1159169694750399</v>
      </c>
      <c r="K59" s="3">
        <f t="shared" si="7"/>
        <v>0.52025053360549778</v>
      </c>
    </row>
    <row r="60" spans="3:11" x14ac:dyDescent="0.2">
      <c r="I60" s="13"/>
      <c r="J60" s="13"/>
    </row>
    <row r="61" spans="3:11" x14ac:dyDescent="0.2">
      <c r="E61" s="2"/>
    </row>
    <row r="62" spans="3:11" x14ac:dyDescent="0.2">
      <c r="D62" s="3"/>
      <c r="E62" s="21" t="s">
        <v>14</v>
      </c>
      <c r="F62" s="21"/>
      <c r="G62" s="21"/>
      <c r="H62" s="21"/>
      <c r="I62" s="21"/>
      <c r="J62" s="4" t="s">
        <v>9</v>
      </c>
      <c r="K62" s="4" t="s">
        <v>2</v>
      </c>
    </row>
    <row r="63" spans="3:11" x14ac:dyDescent="0.2">
      <c r="C63" s="20" t="s">
        <v>3</v>
      </c>
      <c r="D63" s="2" t="s">
        <v>4</v>
      </c>
      <c r="E63" s="3">
        <v>1.7779633767189</v>
      </c>
      <c r="F63" s="3">
        <v>2.3371501631438001</v>
      </c>
      <c r="G63" s="3">
        <v>4.6904636487182998</v>
      </c>
      <c r="H63" s="3">
        <v>5.9099861897582997</v>
      </c>
      <c r="J63" s="2">
        <f>AVERAGE(E63:I63)</f>
        <v>3.6788908445848252</v>
      </c>
      <c r="K63" s="2">
        <f>STDEV(E63:I63)</f>
        <v>1.9506288961629945</v>
      </c>
    </row>
    <row r="64" spans="3:11" x14ac:dyDescent="0.2">
      <c r="C64" s="20"/>
      <c r="D64" s="2" t="s">
        <v>5</v>
      </c>
      <c r="E64" s="3">
        <v>14.577426533801001</v>
      </c>
      <c r="F64" s="3">
        <v>45.392584865571997</v>
      </c>
      <c r="G64" s="3">
        <v>32.780052262272001</v>
      </c>
      <c r="H64" s="3">
        <v>28.674497140054001</v>
      </c>
      <c r="J64" s="2">
        <f t="shared" ref="J64:J74" si="8">AVERAGE(E64:I64)</f>
        <v>30.35614020042475</v>
      </c>
      <c r="K64" s="2">
        <f t="shared" ref="K64:K74" si="9">STDEV(E64:I64)</f>
        <v>12.69863176628879</v>
      </c>
    </row>
    <row r="65" spans="3:11" x14ac:dyDescent="0.2">
      <c r="C65" s="20"/>
      <c r="D65" s="2" t="s">
        <v>6</v>
      </c>
      <c r="E65" s="3">
        <v>28.156809378997</v>
      </c>
      <c r="F65" s="3">
        <v>18.540575371174</v>
      </c>
      <c r="G65" s="3">
        <v>12.914723086435</v>
      </c>
      <c r="J65" s="2">
        <f t="shared" si="8"/>
        <v>19.870702612201999</v>
      </c>
      <c r="K65" s="2">
        <f t="shared" si="9"/>
        <v>7.7076084160698146</v>
      </c>
    </row>
    <row r="66" spans="3:11" x14ac:dyDescent="0.2">
      <c r="C66" s="20"/>
      <c r="D66" s="2" t="s">
        <v>7</v>
      </c>
      <c r="E66" s="3">
        <v>39.375807586950998</v>
      </c>
      <c r="F66" s="3">
        <v>27.438514229336999</v>
      </c>
      <c r="G66" s="3">
        <v>73.114131733129994</v>
      </c>
      <c r="H66" s="3">
        <v>37.347748806448003</v>
      </c>
      <c r="J66" s="2">
        <f t="shared" si="8"/>
        <v>44.319050588966505</v>
      </c>
      <c r="K66" s="2">
        <f t="shared" si="9"/>
        <v>19.892577391308983</v>
      </c>
    </row>
    <row r="67" spans="3:11" x14ac:dyDescent="0.2">
      <c r="C67" s="18" t="s">
        <v>11</v>
      </c>
      <c r="D67" s="2" t="s">
        <v>4</v>
      </c>
      <c r="E67" s="2">
        <v>5.0374571557602996</v>
      </c>
      <c r="F67" s="2">
        <v>5.1201296205505997</v>
      </c>
      <c r="G67" s="2">
        <v>5.6512568908679999</v>
      </c>
      <c r="H67" s="2">
        <v>7.1141486370361999</v>
      </c>
      <c r="J67" s="2">
        <f t="shared" si="8"/>
        <v>5.730748076053775</v>
      </c>
      <c r="K67" s="2">
        <f t="shared" si="9"/>
        <v>0.96153057829885302</v>
      </c>
    </row>
    <row r="68" spans="3:11" x14ac:dyDescent="0.2">
      <c r="C68" s="18"/>
      <c r="D68" s="2" t="s">
        <v>5</v>
      </c>
      <c r="E68" s="3">
        <v>14.445105352035</v>
      </c>
      <c r="F68" s="3">
        <v>2.6101892571496998</v>
      </c>
      <c r="G68" s="3">
        <v>19.320894749905001</v>
      </c>
      <c r="H68" s="3">
        <v>29.289377359328</v>
      </c>
      <c r="I68" s="3">
        <v>13.614747587318</v>
      </c>
      <c r="J68" s="2">
        <f t="shared" si="8"/>
        <v>15.856062861147137</v>
      </c>
      <c r="K68" s="2">
        <f t="shared" si="9"/>
        <v>9.6815089372303635</v>
      </c>
    </row>
    <row r="69" spans="3:11" x14ac:dyDescent="0.2">
      <c r="C69" s="18"/>
      <c r="D69" s="2" t="s">
        <v>6</v>
      </c>
      <c r="E69" s="3">
        <v>7.0477339601070002</v>
      </c>
      <c r="F69" s="2">
        <v>7.4731621415775003</v>
      </c>
      <c r="G69" s="2">
        <v>12.384741228929</v>
      </c>
      <c r="J69" s="2">
        <f t="shared" si="8"/>
        <v>8.9685457768711672</v>
      </c>
      <c r="K69" s="2">
        <f t="shared" si="9"/>
        <v>2.9661491549469976</v>
      </c>
    </row>
    <row r="70" spans="3:11" x14ac:dyDescent="0.2">
      <c r="C70" s="18"/>
      <c r="D70" s="2" t="s">
        <v>7</v>
      </c>
      <c r="E70" s="3">
        <v>20.985116206668</v>
      </c>
      <c r="F70" s="3">
        <v>10.858632486003</v>
      </c>
      <c r="G70" s="3">
        <v>13.681667297164999</v>
      </c>
      <c r="J70" s="2">
        <f t="shared" si="8"/>
        <v>15.175138663278666</v>
      </c>
      <c r="K70" s="2">
        <f t="shared" si="9"/>
        <v>5.2258263152610018</v>
      </c>
    </row>
    <row r="71" spans="3:11" x14ac:dyDescent="0.2">
      <c r="C71" s="18" t="s">
        <v>12</v>
      </c>
      <c r="D71" s="2" t="s">
        <v>4</v>
      </c>
      <c r="E71" s="3">
        <v>2.0400184822236</v>
      </c>
      <c r="F71" s="2">
        <v>5.2841934535856003</v>
      </c>
      <c r="G71" s="2">
        <v>13.55206465601</v>
      </c>
      <c r="J71" s="2">
        <f t="shared" si="8"/>
        <v>6.9587588639397326</v>
      </c>
      <c r="K71" s="2">
        <f t="shared" si="9"/>
        <v>5.9359016806221945</v>
      </c>
    </row>
    <row r="72" spans="3:11" x14ac:dyDescent="0.2">
      <c r="C72" s="18"/>
      <c r="D72" s="2" t="s">
        <v>5</v>
      </c>
      <c r="E72" s="2">
        <v>35.317669909671999</v>
      </c>
      <c r="F72" s="2">
        <v>12.19341612272</v>
      </c>
      <c r="G72" s="2">
        <v>32.297210379821998</v>
      </c>
      <c r="H72" s="2">
        <v>38.238425659882999</v>
      </c>
      <c r="J72" s="2">
        <f t="shared" si="8"/>
        <v>29.511680518024249</v>
      </c>
      <c r="K72" s="2">
        <f t="shared" si="9"/>
        <v>11.797556976813908</v>
      </c>
    </row>
    <row r="73" spans="3:11" x14ac:dyDescent="0.2">
      <c r="C73" s="18"/>
      <c r="D73" s="2" t="s">
        <v>6</v>
      </c>
      <c r="E73" s="2">
        <v>20.320888727671001</v>
      </c>
      <c r="F73" s="2">
        <v>9.4893323246243995</v>
      </c>
      <c r="G73" s="3">
        <v>13.796695763305999</v>
      </c>
      <c r="J73" s="2">
        <f t="shared" si="8"/>
        <v>14.535638938533801</v>
      </c>
      <c r="K73" s="2">
        <f t="shared" si="9"/>
        <v>5.4534559033934409</v>
      </c>
    </row>
    <row r="74" spans="3:11" x14ac:dyDescent="0.2">
      <c r="C74" s="18"/>
      <c r="D74" s="2" t="s">
        <v>7</v>
      </c>
      <c r="E74" s="2">
        <v>24.628597397078</v>
      </c>
      <c r="F74" s="2">
        <v>23.802450156732998</v>
      </c>
      <c r="G74" s="2">
        <v>21.438244034370001</v>
      </c>
      <c r="J74" s="2">
        <f t="shared" si="8"/>
        <v>23.289763862727</v>
      </c>
      <c r="K74" s="2">
        <f t="shared" si="9"/>
        <v>1.6558152287564463</v>
      </c>
    </row>
    <row r="75" spans="3:11" x14ac:dyDescent="0.2">
      <c r="E75" s="3"/>
    </row>
    <row r="76" spans="3:11" x14ac:dyDescent="0.2">
      <c r="E76" s="22" t="s">
        <v>15</v>
      </c>
      <c r="F76" s="22"/>
      <c r="G76" s="22"/>
      <c r="H76" s="22"/>
      <c r="I76" s="22"/>
      <c r="J76" s="5" t="s">
        <v>9</v>
      </c>
      <c r="K76" s="5" t="s">
        <v>2</v>
      </c>
    </row>
    <row r="77" spans="3:11" x14ac:dyDescent="0.2">
      <c r="C77" s="20" t="s">
        <v>3</v>
      </c>
      <c r="D77" s="2" t="s">
        <v>4</v>
      </c>
      <c r="E77" s="6">
        <v>2.8182635271637E-16</v>
      </c>
      <c r="F77" s="6">
        <v>1.2334306061302999E-15</v>
      </c>
      <c r="G77" s="6">
        <v>1.8153843957462998E-15</v>
      </c>
      <c r="H77" s="6">
        <v>1.6484469430553E-15</v>
      </c>
      <c r="J77" s="12">
        <f>AVERAGE(E77:I77)</f>
        <v>1.2447720744120674E-15</v>
      </c>
      <c r="K77" s="2">
        <f>STDEV(E77:I77)</f>
        <v>6.8700919757729746E-16</v>
      </c>
    </row>
    <row r="78" spans="3:11" x14ac:dyDescent="0.2">
      <c r="C78" s="20"/>
      <c r="D78" s="2" t="s">
        <v>5</v>
      </c>
      <c r="E78" s="6">
        <v>2.9835204677676001E-15</v>
      </c>
      <c r="F78" s="6">
        <v>2.3278979592975001E-14</v>
      </c>
      <c r="G78" s="6">
        <v>1.2033931065128001E-14</v>
      </c>
      <c r="H78" s="6">
        <v>5.7312533020141003E-15</v>
      </c>
      <c r="J78" s="12">
        <f t="shared" ref="J78:J88" si="10">AVERAGE(E78:I78)</f>
        <v>1.1006921106971177E-14</v>
      </c>
      <c r="K78" s="2">
        <f t="shared" ref="K78:K88" si="11">STDEV(E78:I78)</f>
        <v>9.0160190317657163E-15</v>
      </c>
    </row>
    <row r="79" spans="3:11" x14ac:dyDescent="0.2">
      <c r="C79" s="20"/>
      <c r="D79" s="2" t="s">
        <v>6</v>
      </c>
      <c r="E79" s="6">
        <v>3.6143358333046001E-15</v>
      </c>
      <c r="F79" s="6">
        <v>6.3862447639716E-15</v>
      </c>
      <c r="G79" s="6">
        <v>8.4546764477065007E-15</v>
      </c>
      <c r="J79" s="12">
        <f t="shared" si="10"/>
        <v>6.151752348327567E-15</v>
      </c>
      <c r="K79" s="2">
        <f t="shared" si="11"/>
        <v>2.4286754282124797E-15</v>
      </c>
    </row>
    <row r="80" spans="3:11" x14ac:dyDescent="0.2">
      <c r="C80" s="20"/>
      <c r="D80" s="2" t="s">
        <v>7</v>
      </c>
      <c r="E80" s="6">
        <v>1.3266771428447E-14</v>
      </c>
      <c r="F80" s="6">
        <v>1.3404273368538E-14</v>
      </c>
      <c r="G80" s="6">
        <v>1.8412551936754E-14</v>
      </c>
      <c r="H80" s="6">
        <v>1.4563740062111E-14</v>
      </c>
      <c r="J80" s="12">
        <f t="shared" si="10"/>
        <v>1.49118341989625E-14</v>
      </c>
      <c r="K80" s="2">
        <f t="shared" si="11"/>
        <v>2.4052141543020497E-15</v>
      </c>
    </row>
    <row r="81" spans="3:11" x14ac:dyDescent="0.2">
      <c r="C81" s="18" t="s">
        <v>11</v>
      </c>
      <c r="D81" s="2" t="s">
        <v>4</v>
      </c>
      <c r="E81" s="12">
        <v>8.2621955316927001E-16</v>
      </c>
      <c r="F81" s="12">
        <v>1.1674197855541E-15</v>
      </c>
      <c r="G81" s="12">
        <v>3.0088113504951E-15</v>
      </c>
      <c r="H81" s="2">
        <f>7.3179625212767E-16</f>
        <v>7.3179625212767004E-16</v>
      </c>
      <c r="J81" s="12">
        <f t="shared" si="10"/>
        <v>1.4335617353365352E-15</v>
      </c>
      <c r="K81" s="2">
        <f t="shared" si="11"/>
        <v>1.0667055524923876E-15</v>
      </c>
    </row>
    <row r="82" spans="3:11" x14ac:dyDescent="0.2">
      <c r="C82" s="18"/>
      <c r="D82" s="2" t="s">
        <v>5</v>
      </c>
      <c r="E82" s="6">
        <v>6.9398898499456002E-15</v>
      </c>
      <c r="F82" s="6">
        <v>7.1440720522614997E-16</v>
      </c>
      <c r="G82" s="6">
        <v>1.37512437172E-14</v>
      </c>
      <c r="H82" s="6">
        <v>6.0727187849455E-15</v>
      </c>
      <c r="I82" s="6">
        <v>6.8703487087597998E-15</v>
      </c>
      <c r="J82" s="12">
        <f t="shared" si="10"/>
        <v>6.8697216532154101E-15</v>
      </c>
      <c r="K82" s="2">
        <f t="shared" si="11"/>
        <v>4.6336643008474816E-15</v>
      </c>
    </row>
    <row r="83" spans="3:11" x14ac:dyDescent="0.2">
      <c r="C83" s="18"/>
      <c r="D83" s="2" t="s">
        <v>6</v>
      </c>
      <c r="E83" s="6">
        <v>1.941000675203E-15</v>
      </c>
      <c r="F83" s="12">
        <v>3.4161599256277001E-15</v>
      </c>
      <c r="G83" s="12">
        <v>3.6170510038727001E-15</v>
      </c>
      <c r="J83" s="12">
        <f t="shared" si="10"/>
        <v>2.9914038682344671E-15</v>
      </c>
      <c r="K83" s="2">
        <f t="shared" si="11"/>
        <v>9.1520459858855342E-16</v>
      </c>
    </row>
    <row r="84" spans="3:11" x14ac:dyDescent="0.2">
      <c r="C84" s="18"/>
      <c r="D84" s="2" t="s">
        <v>7</v>
      </c>
      <c r="E84" s="6">
        <v>1.3532110013160001E-14</v>
      </c>
      <c r="F84" s="6">
        <v>4.2421753130605002E-15</v>
      </c>
      <c r="G84" s="6">
        <v>2.4685469251216E-16</v>
      </c>
      <c r="H84" s="6">
        <v>6.3466950611083003E-15</v>
      </c>
      <c r="J84" s="12">
        <f t="shared" si="10"/>
        <v>6.0919587699602405E-15</v>
      </c>
      <c r="K84" s="2">
        <f t="shared" si="11"/>
        <v>5.5679943011625206E-15</v>
      </c>
    </row>
    <row r="85" spans="3:11" x14ac:dyDescent="0.2">
      <c r="C85" s="18" t="s">
        <v>12</v>
      </c>
      <c r="D85" s="2" t="s">
        <v>4</v>
      </c>
      <c r="E85" s="12">
        <v>5.0722563520384004E-16</v>
      </c>
      <c r="F85" s="12">
        <v>1.956177768667E-15</v>
      </c>
      <c r="G85" s="12">
        <v>3.0724900318646001E-15</v>
      </c>
      <c r="J85" s="12">
        <f t="shared" si="10"/>
        <v>1.8452978119118133E-15</v>
      </c>
      <c r="K85" s="2">
        <f t="shared" si="11"/>
        <v>1.2862216487842783E-15</v>
      </c>
    </row>
    <row r="86" spans="3:11" x14ac:dyDescent="0.2">
      <c r="C86" s="18"/>
      <c r="D86" s="2" t="s">
        <v>5</v>
      </c>
      <c r="E86" s="12">
        <v>1.4301268620774E-14</v>
      </c>
      <c r="F86" s="12">
        <v>2.0671479200924999E-15</v>
      </c>
      <c r="G86" s="12">
        <v>4.4407810439066003E-15</v>
      </c>
      <c r="H86" s="12">
        <v>1.6049289238837002E-14</v>
      </c>
      <c r="J86" s="12">
        <f t="shared" si="10"/>
        <v>9.2146217059025258E-15</v>
      </c>
      <c r="K86" s="2">
        <f t="shared" si="11"/>
        <v>6.9871928866865011E-15</v>
      </c>
    </row>
    <row r="87" spans="3:11" x14ac:dyDescent="0.2">
      <c r="C87" s="18"/>
      <c r="D87" s="2" t="s">
        <v>6</v>
      </c>
      <c r="E87" s="12">
        <v>6.4836965755634998E-15</v>
      </c>
      <c r="F87" s="12">
        <v>1.3777049238324001E-15</v>
      </c>
      <c r="G87" s="12">
        <v>8.7321645761338994E-15</v>
      </c>
      <c r="J87" s="12">
        <f t="shared" si="10"/>
        <v>5.5311886918432667E-15</v>
      </c>
      <c r="K87" s="2">
        <f t="shared" si="11"/>
        <v>3.7686168080271266E-15</v>
      </c>
    </row>
    <row r="88" spans="3:11" x14ac:dyDescent="0.2">
      <c r="C88" s="18"/>
      <c r="D88" s="2" t="s">
        <v>7</v>
      </c>
      <c r="E88" s="12">
        <v>8.7491009884670996E-15</v>
      </c>
      <c r="F88" s="12">
        <v>3.2124221344064002E-15</v>
      </c>
      <c r="G88" s="12">
        <v>9.6469177198951996E-15</v>
      </c>
      <c r="J88" s="12">
        <f t="shared" si="10"/>
        <v>7.2028136142562329E-15</v>
      </c>
      <c r="K88" s="2">
        <f t="shared" si="11"/>
        <v>3.4848151805585997E-15</v>
      </c>
    </row>
    <row r="89" spans="3:11" x14ac:dyDescent="0.2">
      <c r="E89" s="6"/>
    </row>
    <row r="90" spans="3:11" x14ac:dyDescent="0.2">
      <c r="E90" s="12"/>
    </row>
    <row r="91" spans="3:11" x14ac:dyDescent="0.2">
      <c r="D91" s="6"/>
      <c r="E91" s="19" t="s">
        <v>16</v>
      </c>
      <c r="F91" s="19"/>
      <c r="G91" s="19"/>
      <c r="H91" s="19"/>
      <c r="I91" s="19"/>
      <c r="J91" s="1" t="s">
        <v>1</v>
      </c>
      <c r="K91" s="1" t="s">
        <v>2</v>
      </c>
    </row>
    <row r="92" spans="3:11" x14ac:dyDescent="0.2">
      <c r="C92" s="20" t="s">
        <v>3</v>
      </c>
      <c r="D92" s="2" t="s">
        <v>4</v>
      </c>
      <c r="E92" s="3">
        <v>0.42693546938172999</v>
      </c>
      <c r="F92" s="3">
        <v>1.4467571938070001</v>
      </c>
      <c r="G92" s="3">
        <v>0.44401539447028998</v>
      </c>
      <c r="H92" s="3">
        <v>0.43270821059067999</v>
      </c>
      <c r="J92" s="2">
        <f>AVERAGE(E92:I92)</f>
        <v>0.68760406706242494</v>
      </c>
      <c r="K92" s="2">
        <f>STDEV(E92:I92)</f>
        <v>0.50615179762746665</v>
      </c>
    </row>
    <row r="93" spans="3:11" x14ac:dyDescent="0.2">
      <c r="C93" s="20"/>
      <c r="D93" s="2" t="s">
        <v>5</v>
      </c>
      <c r="E93" s="3">
        <v>0.32161774429139001</v>
      </c>
      <c r="F93" s="3">
        <v>0.64789611443090001</v>
      </c>
      <c r="G93" s="3">
        <v>0.78817365305552001</v>
      </c>
      <c r="H93" s="3">
        <v>1.7586135149113</v>
      </c>
      <c r="J93" s="2">
        <f t="shared" ref="J93:J103" si="12">AVERAGE(E93:I93)</f>
        <v>0.87907525667227748</v>
      </c>
      <c r="K93" s="2">
        <f t="shared" ref="K93:K103" si="13">STDEV(E93:I93)</f>
        <v>0.61807586458933939</v>
      </c>
    </row>
    <row r="94" spans="3:11" x14ac:dyDescent="0.2">
      <c r="C94" s="20"/>
      <c r="D94" s="2" t="s">
        <v>6</v>
      </c>
      <c r="E94" s="3">
        <v>0.50992576143315005</v>
      </c>
      <c r="F94" s="3">
        <v>1.0422125834178999</v>
      </c>
      <c r="G94" s="3">
        <v>1.7663311884137001</v>
      </c>
      <c r="J94" s="2">
        <f t="shared" si="12"/>
        <v>1.1061565110882501</v>
      </c>
      <c r="K94" s="2">
        <f t="shared" si="13"/>
        <v>0.63063877826452874</v>
      </c>
    </row>
    <row r="95" spans="3:11" x14ac:dyDescent="0.2">
      <c r="C95" s="20"/>
      <c r="D95" s="2" t="s">
        <v>7</v>
      </c>
      <c r="E95" s="3">
        <v>0.96352534444549998</v>
      </c>
      <c r="F95" s="3">
        <v>1.8433623887507999</v>
      </c>
      <c r="G95" s="3">
        <v>1.0782982391325999</v>
      </c>
      <c r="J95" s="2">
        <f t="shared" si="12"/>
        <v>1.2950619907762999</v>
      </c>
      <c r="K95" s="2">
        <f t="shared" si="13"/>
        <v>0.47829718706360841</v>
      </c>
    </row>
    <row r="96" spans="3:11" x14ac:dyDescent="0.2">
      <c r="C96" s="18" t="s">
        <v>11</v>
      </c>
      <c r="D96" s="2" t="s">
        <v>4</v>
      </c>
      <c r="E96" s="2">
        <v>1.1460922825675</v>
      </c>
      <c r="F96" s="2">
        <v>1.5418403072449001</v>
      </c>
      <c r="G96" s="2">
        <v>1.3544410039982</v>
      </c>
      <c r="H96" s="2">
        <v>0.85673450426289999</v>
      </c>
      <c r="J96" s="2">
        <f t="shared" si="12"/>
        <v>1.2247770245183751</v>
      </c>
      <c r="K96" s="2">
        <f t="shared" si="13"/>
        <v>0.29381879799163163</v>
      </c>
    </row>
    <row r="97" spans="3:11" x14ac:dyDescent="0.2">
      <c r="C97" s="18"/>
      <c r="D97" s="2" t="s">
        <v>5</v>
      </c>
      <c r="E97" s="3">
        <v>1.6751424650369999</v>
      </c>
      <c r="F97" s="3">
        <v>1.1754522957597999</v>
      </c>
      <c r="G97" s="3">
        <v>1.2082900082785999</v>
      </c>
      <c r="H97" s="3">
        <v>1.6573634297822</v>
      </c>
      <c r="J97" s="2">
        <f t="shared" si="12"/>
        <v>1.4290620497144</v>
      </c>
      <c r="K97" s="2">
        <f t="shared" si="13"/>
        <v>0.27430839853885214</v>
      </c>
    </row>
    <row r="98" spans="3:11" x14ac:dyDescent="0.2">
      <c r="C98" s="18"/>
      <c r="D98" s="2" t="s">
        <v>6</v>
      </c>
      <c r="E98" s="3">
        <v>0.95529500286181002</v>
      </c>
      <c r="F98" s="2">
        <v>1.5763705442419</v>
      </c>
      <c r="G98" s="2">
        <v>0.58898801917881005</v>
      </c>
      <c r="J98" s="2">
        <f t="shared" si="12"/>
        <v>1.0402178554275068</v>
      </c>
      <c r="K98" s="2">
        <f t="shared" si="13"/>
        <v>0.49913923995806203</v>
      </c>
    </row>
    <row r="99" spans="3:11" x14ac:dyDescent="0.2">
      <c r="C99" s="18"/>
      <c r="D99" s="2" t="s">
        <v>7</v>
      </c>
      <c r="E99" s="3">
        <v>1.6807979826109001</v>
      </c>
      <c r="F99" s="3">
        <v>0.68717635461440996</v>
      </c>
      <c r="G99" s="3">
        <v>0.54673509088316996</v>
      </c>
      <c r="H99" s="3">
        <v>1.7100912009825999</v>
      </c>
      <c r="J99" s="2">
        <f t="shared" si="12"/>
        <v>1.15620015727277</v>
      </c>
      <c r="K99" s="2">
        <f t="shared" si="13"/>
        <v>0.62541430568353296</v>
      </c>
    </row>
    <row r="100" spans="3:11" x14ac:dyDescent="0.2">
      <c r="C100" s="18" t="s">
        <v>12</v>
      </c>
      <c r="D100" s="2" t="s">
        <v>4</v>
      </c>
      <c r="E100" s="2">
        <v>0.91666263534574</v>
      </c>
      <c r="F100" s="2">
        <v>1.1102619737424</v>
      </c>
      <c r="G100" s="2">
        <v>0.92616614781777995</v>
      </c>
      <c r="J100" s="2">
        <f t="shared" si="12"/>
        <v>0.98436358563530668</v>
      </c>
      <c r="K100" s="2">
        <f t="shared" si="13"/>
        <v>0.10913469788889224</v>
      </c>
    </row>
    <row r="101" spans="3:11" x14ac:dyDescent="0.2">
      <c r="C101" s="18"/>
      <c r="D101" s="2" t="s">
        <v>5</v>
      </c>
      <c r="E101" s="2">
        <v>1.5682051236846</v>
      </c>
      <c r="F101" s="2">
        <v>1.1966691750717</v>
      </c>
      <c r="G101" s="2">
        <v>1.2044018452162999</v>
      </c>
      <c r="H101" s="2">
        <v>1.1515193032582001</v>
      </c>
      <c r="J101" s="2">
        <f t="shared" si="12"/>
        <v>1.2801988618077</v>
      </c>
      <c r="K101" s="2">
        <f t="shared" si="13"/>
        <v>0.19341529753285688</v>
      </c>
    </row>
    <row r="102" spans="3:11" x14ac:dyDescent="0.2">
      <c r="C102" s="18"/>
      <c r="D102" s="2" t="s">
        <v>6</v>
      </c>
      <c r="E102" s="2">
        <v>0.69846487354094</v>
      </c>
      <c r="F102" s="2">
        <v>1.1476372958028001</v>
      </c>
      <c r="G102" s="2">
        <v>1.6684608330057999</v>
      </c>
      <c r="J102" s="2">
        <f t="shared" si="12"/>
        <v>1.17152100078318</v>
      </c>
      <c r="K102" s="2">
        <f t="shared" si="13"/>
        <v>0.4854388363813007</v>
      </c>
    </row>
    <row r="103" spans="3:11" x14ac:dyDescent="0.2">
      <c r="C103" s="18"/>
      <c r="D103" s="2" t="s">
        <v>7</v>
      </c>
      <c r="E103" s="2">
        <v>0.48782052952250998</v>
      </c>
      <c r="F103" s="2">
        <v>1.2003702609949001</v>
      </c>
      <c r="G103" s="2">
        <v>1.6207062628683</v>
      </c>
      <c r="J103" s="2">
        <f t="shared" si="12"/>
        <v>1.1029656844619034</v>
      </c>
      <c r="K103" s="2">
        <f t="shared" si="13"/>
        <v>0.57268949689320003</v>
      </c>
    </row>
    <row r="104" spans="3:11" x14ac:dyDescent="0.2">
      <c r="E104" s="3"/>
      <c r="F104" s="3"/>
      <c r="K104" s="2"/>
    </row>
    <row r="105" spans="3:11" x14ac:dyDescent="0.2">
      <c r="D105" s="3"/>
      <c r="E105" s="2"/>
      <c r="F105" s="3"/>
    </row>
    <row r="106" spans="3:11" x14ac:dyDescent="0.2">
      <c r="D106" s="3"/>
      <c r="E106" s="21" t="s">
        <v>17</v>
      </c>
      <c r="F106" s="21"/>
      <c r="G106" s="21"/>
      <c r="H106" s="21"/>
      <c r="I106" s="21"/>
      <c r="J106" s="4" t="s">
        <v>9</v>
      </c>
      <c r="K106" s="4" t="s">
        <v>2</v>
      </c>
    </row>
    <row r="107" spans="3:11" x14ac:dyDescent="0.2">
      <c r="C107" s="20" t="s">
        <v>3</v>
      </c>
      <c r="D107" s="2" t="s">
        <v>4</v>
      </c>
      <c r="E107" s="3">
        <v>2.3071365339619998</v>
      </c>
      <c r="F107" s="3">
        <v>3.3456141205761001</v>
      </c>
      <c r="G107" s="3">
        <v>6.6441394503274998</v>
      </c>
      <c r="H107" s="3">
        <v>13.096020819144</v>
      </c>
      <c r="J107" s="2">
        <f>AVERAGE(E107:I107)</f>
        <v>6.3482277310023996</v>
      </c>
      <c r="K107" s="2">
        <f>STDEV(E107:I107)</f>
        <v>4.8636879649884408</v>
      </c>
    </row>
    <row r="108" spans="3:11" x14ac:dyDescent="0.2">
      <c r="C108" s="20"/>
      <c r="D108" s="2" t="s">
        <v>5</v>
      </c>
      <c r="E108" s="3">
        <v>8.2834098474945002</v>
      </c>
      <c r="F108" s="3">
        <v>41.535710959566003</v>
      </c>
      <c r="G108" s="3">
        <v>34.374070258987999</v>
      </c>
      <c r="H108" s="3">
        <v>29.327380005211001</v>
      </c>
      <c r="J108" s="2">
        <f t="shared" ref="J108:J118" si="14">AVERAGE(E108:I108)</f>
        <v>28.380142767814874</v>
      </c>
      <c r="K108" s="2">
        <f t="shared" ref="K108:K118" si="15">STDEV(E108:I108)</f>
        <v>14.303520238876562</v>
      </c>
    </row>
    <row r="109" spans="3:11" x14ac:dyDescent="0.2">
      <c r="C109" s="20"/>
      <c r="D109" s="2" t="s">
        <v>6</v>
      </c>
      <c r="E109" s="3">
        <v>27.719893389919999</v>
      </c>
      <c r="F109" s="3">
        <v>13.746991807905999</v>
      </c>
      <c r="G109" s="3">
        <v>16.970440751184999</v>
      </c>
      <c r="J109" s="2">
        <f t="shared" si="14"/>
        <v>19.479108649670334</v>
      </c>
      <c r="K109" s="2">
        <f t="shared" si="15"/>
        <v>7.316457860456139</v>
      </c>
    </row>
    <row r="110" spans="3:11" x14ac:dyDescent="0.2">
      <c r="C110" s="20"/>
      <c r="D110" s="2" t="s">
        <v>7</v>
      </c>
      <c r="E110" s="3">
        <v>43.688173263579998</v>
      </c>
      <c r="F110" s="3">
        <v>28.802627506762001</v>
      </c>
      <c r="G110" s="3">
        <v>71.122697059782993</v>
      </c>
      <c r="H110" s="3">
        <v>37.239921046088</v>
      </c>
      <c r="J110" s="2">
        <f t="shared" si="14"/>
        <v>45.213354719053243</v>
      </c>
      <c r="K110" s="2">
        <f t="shared" si="15"/>
        <v>18.316730159198396</v>
      </c>
    </row>
    <row r="111" spans="3:11" x14ac:dyDescent="0.2">
      <c r="C111" s="18" t="s">
        <v>11</v>
      </c>
      <c r="D111" s="2" t="s">
        <v>4</v>
      </c>
      <c r="E111" s="2">
        <v>5.9458697962088003</v>
      </c>
      <c r="F111" s="2">
        <v>15.501233623498999</v>
      </c>
      <c r="G111" s="2">
        <v>3.1359049419592</v>
      </c>
      <c r="H111" s="2">
        <v>4.8178295592206997</v>
      </c>
      <c r="J111" s="2">
        <f t="shared" si="14"/>
        <v>7.3502094802219258</v>
      </c>
      <c r="K111" s="2">
        <f t="shared" si="15"/>
        <v>5.5553180328369969</v>
      </c>
    </row>
    <row r="112" spans="3:11" x14ac:dyDescent="0.2">
      <c r="C112" s="18"/>
      <c r="D112" s="2" t="s">
        <v>5</v>
      </c>
      <c r="E112" s="3">
        <v>14.016305278713</v>
      </c>
      <c r="F112" s="3">
        <v>2.7004077227707</v>
      </c>
      <c r="G112" s="3">
        <v>27.859219651734001</v>
      </c>
      <c r="H112" s="3">
        <v>14.216287982769</v>
      </c>
      <c r="J112" s="2">
        <f t="shared" si="14"/>
        <v>14.698055158996677</v>
      </c>
      <c r="K112" s="2">
        <f t="shared" si="15"/>
        <v>10.293309757964577</v>
      </c>
    </row>
    <row r="113" spans="3:11" x14ac:dyDescent="0.2">
      <c r="C113" s="18"/>
      <c r="D113" s="2" t="s">
        <v>6</v>
      </c>
      <c r="E113" s="3">
        <v>7.1370887347267002</v>
      </c>
      <c r="F113" s="2">
        <v>6.7665818073262001</v>
      </c>
      <c r="G113" s="2">
        <v>12.259176244681001</v>
      </c>
      <c r="J113" s="2">
        <f t="shared" si="14"/>
        <v>8.7209489289112998</v>
      </c>
      <c r="K113" s="2">
        <f t="shared" si="15"/>
        <v>3.0697896099500186</v>
      </c>
    </row>
    <row r="114" spans="3:11" x14ac:dyDescent="0.2">
      <c r="C114" s="18"/>
      <c r="D114" s="2" t="s">
        <v>7</v>
      </c>
      <c r="E114" s="3">
        <v>21.080174418212</v>
      </c>
      <c r="F114" s="3">
        <v>11.605049703845999</v>
      </c>
      <c r="G114" s="3">
        <v>1.0974273700196</v>
      </c>
      <c r="H114" s="3">
        <v>14.354782991839</v>
      </c>
      <c r="J114" s="2">
        <f t="shared" si="14"/>
        <v>12.034358620979152</v>
      </c>
      <c r="K114" s="2">
        <f t="shared" si="15"/>
        <v>8.3068631069514467</v>
      </c>
    </row>
    <row r="115" spans="3:11" x14ac:dyDescent="0.2">
      <c r="C115" s="18" t="s">
        <v>12</v>
      </c>
      <c r="D115" s="2" t="s">
        <v>4</v>
      </c>
      <c r="E115" s="2">
        <v>3.9414444062790999</v>
      </c>
      <c r="F115" s="2">
        <v>7.6896358351440002</v>
      </c>
      <c r="G115" s="2">
        <v>15.849467744016</v>
      </c>
      <c r="J115" s="2">
        <f t="shared" si="14"/>
        <v>9.1601826618130335</v>
      </c>
      <c r="K115" s="2">
        <f t="shared" si="15"/>
        <v>6.0886891799542067</v>
      </c>
    </row>
    <row r="116" spans="3:11" x14ac:dyDescent="0.2">
      <c r="C116" s="18"/>
      <c r="D116" s="2" t="s">
        <v>5</v>
      </c>
      <c r="E116" s="2">
        <v>39.933006924889</v>
      </c>
      <c r="F116" s="2">
        <v>13.877114272497</v>
      </c>
      <c r="G116" s="2">
        <v>35.223826759471997</v>
      </c>
      <c r="H116" s="2">
        <v>39.579046682466</v>
      </c>
      <c r="J116" s="2">
        <f t="shared" si="14"/>
        <v>32.153248659830993</v>
      </c>
      <c r="K116" s="2">
        <f t="shared" si="15"/>
        <v>12.370834692205115</v>
      </c>
    </row>
    <row r="117" spans="3:11" x14ac:dyDescent="0.2">
      <c r="C117" s="18"/>
      <c r="D117" s="2" t="s">
        <v>6</v>
      </c>
      <c r="E117" s="2">
        <v>25.309932005577</v>
      </c>
      <c r="F117" s="2">
        <v>14.063082753278</v>
      </c>
      <c r="G117" s="2">
        <v>13.686062807805</v>
      </c>
      <c r="J117" s="2">
        <f t="shared" si="14"/>
        <v>17.686359188886666</v>
      </c>
      <c r="K117" s="2">
        <f t="shared" si="15"/>
        <v>6.6048984003053324</v>
      </c>
    </row>
    <row r="118" spans="3:11" x14ac:dyDescent="0.2">
      <c r="C118" s="18"/>
      <c r="D118" s="2" t="s">
        <v>7</v>
      </c>
      <c r="E118" s="2">
        <v>27.023720356773001</v>
      </c>
      <c r="F118" s="2">
        <v>29.189242555436</v>
      </c>
      <c r="G118" s="2">
        <v>27.531930424287999</v>
      </c>
      <c r="J118" s="2">
        <f t="shared" si="14"/>
        <v>27.914964445498999</v>
      </c>
      <c r="K118" s="2">
        <f t="shared" si="15"/>
        <v>1.1324344988913744</v>
      </c>
    </row>
    <row r="119" spans="3:11" x14ac:dyDescent="0.2">
      <c r="E119" s="3"/>
    </row>
    <row r="120" spans="3:11" x14ac:dyDescent="0.2">
      <c r="E120" s="2"/>
    </row>
    <row r="121" spans="3:11" x14ac:dyDescent="0.2">
      <c r="E121" s="22" t="s">
        <v>18</v>
      </c>
      <c r="F121" s="22"/>
      <c r="G121" s="22"/>
      <c r="H121" s="22"/>
      <c r="I121" s="22"/>
      <c r="J121" s="5" t="s">
        <v>9</v>
      </c>
      <c r="K121" s="5" t="s">
        <v>2</v>
      </c>
    </row>
    <row r="122" spans="3:11" x14ac:dyDescent="0.2">
      <c r="C122" s="20" t="s">
        <v>3</v>
      </c>
      <c r="D122" s="2" t="s">
        <v>4</v>
      </c>
      <c r="E122" s="6">
        <v>3.3026505773323002E-16</v>
      </c>
      <c r="F122" s="6">
        <v>1.7680129823881E-15</v>
      </c>
      <c r="G122" s="6">
        <v>1.6550242008348001E-15</v>
      </c>
      <c r="H122" s="6">
        <v>2.3094964292185E-15</v>
      </c>
      <c r="J122" s="12">
        <f>AVERAGE(E122:I122)</f>
        <v>1.5156996675436576E-15</v>
      </c>
      <c r="K122" s="2">
        <f>STDEV(E122:I122)</f>
        <v>8.4032570023105783E-16</v>
      </c>
    </row>
    <row r="123" spans="3:11" x14ac:dyDescent="0.2">
      <c r="C123" s="20"/>
      <c r="D123" s="2" t="s">
        <v>5</v>
      </c>
      <c r="E123" s="6">
        <v>2.1224495955465001E-14</v>
      </c>
      <c r="F123" s="6">
        <v>1.2471094772531E-14</v>
      </c>
      <c r="G123" s="6">
        <v>6.0486600964511001E-15</v>
      </c>
      <c r="J123" s="12">
        <f t="shared" ref="J123:J133" si="16">AVERAGE(E123:I123)</f>
        <v>1.3248083608149034E-14</v>
      </c>
      <c r="K123" s="2">
        <f t="shared" ref="K123:K133" si="17">STDEV(E123:I123)</f>
        <v>7.6176953367103979E-15</v>
      </c>
    </row>
    <row r="124" spans="3:11" x14ac:dyDescent="0.2">
      <c r="C124" s="20"/>
      <c r="D124" s="2" t="s">
        <v>6</v>
      </c>
      <c r="E124" s="6">
        <v>3.8529490690691999E-15</v>
      </c>
      <c r="F124" s="6">
        <v>5.1214506219260997E-15</v>
      </c>
      <c r="G124" s="6">
        <v>1.0236723307842999E-14</v>
      </c>
      <c r="J124" s="12">
        <f t="shared" si="16"/>
        <v>6.4037076662794327E-15</v>
      </c>
      <c r="K124" s="2">
        <f t="shared" si="17"/>
        <v>3.3795385378411219E-15</v>
      </c>
    </row>
    <row r="125" spans="3:11" x14ac:dyDescent="0.2">
      <c r="C125" s="20"/>
      <c r="D125" s="2" t="s">
        <v>7</v>
      </c>
      <c r="E125" s="6">
        <v>1.5745296379976E-14</v>
      </c>
      <c r="F125" s="6">
        <v>1.5264192111163999E-14</v>
      </c>
      <c r="G125" s="6">
        <v>1.7599374583887E-14</v>
      </c>
      <c r="H125" s="6">
        <v>1.4484358780586E-14</v>
      </c>
      <c r="J125" s="12">
        <f t="shared" si="16"/>
        <v>1.5773305463903249E-14</v>
      </c>
      <c r="K125" s="2">
        <f t="shared" si="17"/>
        <v>1.3236178826877753E-15</v>
      </c>
    </row>
    <row r="126" spans="3:11" x14ac:dyDescent="0.2">
      <c r="C126" s="18" t="s">
        <v>11</v>
      </c>
      <c r="D126" s="2" t="s">
        <v>4</v>
      </c>
      <c r="E126" s="12">
        <v>9.3040488817942992E-16</v>
      </c>
      <c r="F126" s="12">
        <v>3.145619592634E-15</v>
      </c>
      <c r="G126" s="12">
        <v>1.0102188133567001E-15</v>
      </c>
      <c r="H126" s="12">
        <v>1.1143065419156E-15</v>
      </c>
      <c r="J126" s="12">
        <f t="shared" si="16"/>
        <v>1.5501374590214325E-15</v>
      </c>
      <c r="K126" s="2">
        <f t="shared" si="17"/>
        <v>1.0663164680776994E-15</v>
      </c>
    </row>
    <row r="127" spans="3:11" x14ac:dyDescent="0.2">
      <c r="C127" s="18"/>
      <c r="D127" s="2" t="s">
        <v>5</v>
      </c>
      <c r="E127" s="6">
        <v>6.6763173442880002E-15</v>
      </c>
      <c r="F127" s="6">
        <v>8.1580426155520001E-16</v>
      </c>
      <c r="G127" s="6">
        <v>1.1193200902033999E-14</v>
      </c>
      <c r="H127" s="6">
        <v>7.5078223448749002E-15</v>
      </c>
      <c r="J127" s="12">
        <f t="shared" si="16"/>
        <v>6.5482862131880248E-15</v>
      </c>
      <c r="K127" s="2">
        <f t="shared" si="17"/>
        <v>4.2962651745827068E-15</v>
      </c>
    </row>
    <row r="128" spans="3:11" x14ac:dyDescent="0.2">
      <c r="C128" s="18"/>
      <c r="D128" s="2" t="s">
        <v>6</v>
      </c>
      <c r="E128" s="6">
        <v>2.0736340165629001E-15</v>
      </c>
      <c r="F128" s="12">
        <v>2.8865415605762998E-15</v>
      </c>
      <c r="G128" s="12">
        <v>3.7403013278561997E-15</v>
      </c>
      <c r="J128" s="12">
        <f t="shared" si="16"/>
        <v>2.9001589683317998E-15</v>
      </c>
      <c r="K128" s="2">
        <f t="shared" si="17"/>
        <v>8.3341709664422759E-16</v>
      </c>
    </row>
    <row r="129" spans="3:11" x14ac:dyDescent="0.2">
      <c r="C129" s="18"/>
      <c r="D129" s="2" t="s">
        <v>7</v>
      </c>
      <c r="E129" s="6">
        <v>1.2712494436465E-14</v>
      </c>
      <c r="F129" s="6">
        <v>3.8250298888119003E-15</v>
      </c>
      <c r="G129" s="6">
        <v>2.4083184810965002E-16</v>
      </c>
      <c r="H129" s="6">
        <v>6.9164049138104002E-15</v>
      </c>
      <c r="J129" s="12">
        <f t="shared" si="16"/>
        <v>5.9236902717992377E-15</v>
      </c>
      <c r="K129" s="2">
        <f t="shared" si="17"/>
        <v>5.2843353291739161E-15</v>
      </c>
    </row>
    <row r="130" spans="3:11" x14ac:dyDescent="0.2">
      <c r="C130" s="18" t="s">
        <v>12</v>
      </c>
      <c r="D130" s="2" t="s">
        <v>4</v>
      </c>
      <c r="E130" s="12">
        <v>8.4766412308918995E-16</v>
      </c>
      <c r="F130" s="12">
        <v>2.561444687135E-15</v>
      </c>
      <c r="G130" s="12">
        <v>4.2266797657096998E-15</v>
      </c>
      <c r="J130" s="12">
        <f t="shared" si="16"/>
        <v>2.5452628586446298E-15</v>
      </c>
      <c r="K130" s="2">
        <f t="shared" si="17"/>
        <v>1.6895659403966727E-15</v>
      </c>
    </row>
    <row r="131" spans="3:11" x14ac:dyDescent="0.2">
      <c r="C131" s="18"/>
      <c r="D131" s="2" t="s">
        <v>5</v>
      </c>
      <c r="E131" s="12">
        <v>1.7870548932189999E-14</v>
      </c>
      <c r="F131" s="12">
        <v>2.3312652923350001E-15</v>
      </c>
      <c r="G131" s="12">
        <v>5.0249707472271996E-15</v>
      </c>
      <c r="H131" s="12">
        <v>1.7770800294548E-14</v>
      </c>
      <c r="J131" s="12">
        <f t="shared" si="16"/>
        <v>1.074939631657505E-14</v>
      </c>
      <c r="K131" s="2">
        <f t="shared" si="17"/>
        <v>8.2390312221168789E-15</v>
      </c>
    </row>
    <row r="132" spans="3:11" x14ac:dyDescent="0.2">
      <c r="C132" s="18"/>
      <c r="D132" s="2" t="s">
        <v>6</v>
      </c>
      <c r="E132" s="12">
        <v>5.6845650911187003E-15</v>
      </c>
      <c r="F132" s="12">
        <v>1.7180295051458999E-15</v>
      </c>
      <c r="G132" s="12">
        <v>9.7569051405655008E-15</v>
      </c>
      <c r="J132" s="12">
        <f t="shared" si="16"/>
        <v>5.7198332456100339E-15</v>
      </c>
      <c r="K132" s="2">
        <f t="shared" si="17"/>
        <v>4.0195538623678919E-15</v>
      </c>
    </row>
    <row r="133" spans="3:11" x14ac:dyDescent="0.2">
      <c r="C133" s="18"/>
      <c r="D133" s="2" t="s">
        <v>7</v>
      </c>
      <c r="E133" s="12">
        <v>9.7918235624596004E-15</v>
      </c>
      <c r="F133" s="12">
        <v>3.9732361846324E-15</v>
      </c>
      <c r="G133" s="12">
        <v>1.4250840178005999E-14</v>
      </c>
      <c r="J133" s="12">
        <f t="shared" si="16"/>
        <v>9.3386333083660003E-15</v>
      </c>
      <c r="K133" s="2">
        <f t="shared" si="17"/>
        <v>5.1537677495164935E-15</v>
      </c>
    </row>
    <row r="134" spans="3:11" x14ac:dyDescent="0.2">
      <c r="E134" s="12"/>
    </row>
    <row r="135" spans="3:11" x14ac:dyDescent="0.2">
      <c r="E135" s="12"/>
    </row>
    <row r="136" spans="3:11" x14ac:dyDescent="0.2">
      <c r="E136" s="19" t="s">
        <v>19</v>
      </c>
      <c r="F136" s="19"/>
      <c r="G136" s="19"/>
      <c r="H136" s="19"/>
      <c r="I136" s="19"/>
      <c r="J136" s="1" t="s">
        <v>1</v>
      </c>
      <c r="K136" s="1" t="s">
        <v>2</v>
      </c>
    </row>
    <row r="137" spans="3:11" x14ac:dyDescent="0.2">
      <c r="C137" s="20" t="s">
        <v>3</v>
      </c>
      <c r="D137" s="2" t="s">
        <v>4</v>
      </c>
      <c r="E137" s="3">
        <v>0.49204820160261997</v>
      </c>
      <c r="F137" s="3">
        <v>1.8765793469954</v>
      </c>
      <c r="G137" s="3">
        <v>0.41503551692744001</v>
      </c>
      <c r="H137" s="3">
        <v>0.49615699865869001</v>
      </c>
      <c r="J137" s="2">
        <f>AVERAGE(E137:I137)</f>
        <v>0.81995501604603749</v>
      </c>
      <c r="K137" s="2">
        <f>STDEV(E137:I137)</f>
        <v>0.70540362264995748</v>
      </c>
    </row>
    <row r="138" spans="3:11" x14ac:dyDescent="0.2">
      <c r="C138" s="20"/>
      <c r="D138" s="2" t="s">
        <v>5</v>
      </c>
      <c r="E138" s="3">
        <v>1.6971963424114</v>
      </c>
      <c r="F138" s="3">
        <v>1.0540344822183001</v>
      </c>
      <c r="J138" s="2">
        <f t="shared" ref="J138:J148" si="18">AVERAGE(E138:I138)</f>
        <v>1.3756154123148501</v>
      </c>
      <c r="K138" s="2">
        <f t="shared" ref="K138:K148" si="19">STDEV(E138:I138)</f>
        <v>0.45478411274309533</v>
      </c>
    </row>
    <row r="139" spans="3:11" x14ac:dyDescent="0.2">
      <c r="C139" s="20"/>
      <c r="D139" s="2" t="s">
        <v>6</v>
      </c>
      <c r="E139" s="3">
        <v>0.41636763377294</v>
      </c>
      <c r="F139" s="3">
        <v>0.84117103387916003</v>
      </c>
      <c r="G139" s="3">
        <v>1.8615264397008</v>
      </c>
      <c r="J139" s="2">
        <f t="shared" si="18"/>
        <v>1.0396883691176333</v>
      </c>
      <c r="K139" s="2">
        <f t="shared" si="19"/>
        <v>0.74275018874474086</v>
      </c>
    </row>
    <row r="140" spans="3:11" x14ac:dyDescent="0.2">
      <c r="C140" s="20"/>
      <c r="D140" s="2" t="s">
        <v>7</v>
      </c>
      <c r="E140" s="3">
        <v>1.0033488738697001</v>
      </c>
      <c r="F140" s="3">
        <v>2.0498442724668</v>
      </c>
      <c r="G140" s="10">
        <v>0.30129518700400998</v>
      </c>
      <c r="H140" s="3">
        <v>1.3944128315886</v>
      </c>
      <c r="J140" s="2">
        <f t="shared" si="18"/>
        <v>1.1872252912322776</v>
      </c>
      <c r="K140" s="2">
        <f t="shared" si="19"/>
        <v>0.73160118236303973</v>
      </c>
    </row>
    <row r="141" spans="3:11" x14ac:dyDescent="0.2">
      <c r="C141" s="18" t="s">
        <v>11</v>
      </c>
      <c r="D141" s="2" t="s">
        <v>4</v>
      </c>
      <c r="E141" s="2">
        <v>1.5819208128572</v>
      </c>
      <c r="F141" s="2">
        <v>1.3680113890201</v>
      </c>
      <c r="G141" s="2">
        <v>1.5884908760061001</v>
      </c>
      <c r="H141" s="2">
        <v>1.5848818642761999</v>
      </c>
      <c r="J141" s="2">
        <f t="shared" si="18"/>
        <v>1.5308262355399</v>
      </c>
      <c r="K141" s="2">
        <f t="shared" si="19"/>
        <v>0.10857647356690182</v>
      </c>
    </row>
    <row r="142" spans="3:11" x14ac:dyDescent="0.2">
      <c r="C142" s="18"/>
      <c r="D142" s="2" t="s">
        <v>5</v>
      </c>
      <c r="E142" s="3">
        <v>1.6516613450133</v>
      </c>
      <c r="F142" s="3">
        <v>1.3368305775964</v>
      </c>
      <c r="G142" s="3">
        <v>2.0712950246263002</v>
      </c>
      <c r="H142" s="3">
        <v>1.7471036220902001</v>
      </c>
      <c r="J142" s="2">
        <f t="shared" si="18"/>
        <v>1.7017226423315501</v>
      </c>
      <c r="K142" s="2">
        <f t="shared" si="19"/>
        <v>0.30237698957578335</v>
      </c>
    </row>
    <row r="143" spans="3:11" x14ac:dyDescent="0.2">
      <c r="C143" s="18"/>
      <c r="D143" s="2" t="s">
        <v>6</v>
      </c>
      <c r="E143" s="2">
        <v>1.1501356082567999</v>
      </c>
      <c r="F143" s="2">
        <v>1.6206445265881999</v>
      </c>
      <c r="G143" s="2">
        <v>0.77225922502525002</v>
      </c>
      <c r="J143" s="2">
        <f t="shared" si="18"/>
        <v>1.18101311995675</v>
      </c>
      <c r="K143" s="2">
        <f t="shared" si="19"/>
        <v>0.425034669790124</v>
      </c>
    </row>
    <row r="144" spans="3:11" x14ac:dyDescent="0.2">
      <c r="C144" s="18"/>
      <c r="D144" s="2" t="s">
        <v>7</v>
      </c>
      <c r="E144" s="3">
        <v>1.6840564528216</v>
      </c>
      <c r="F144" s="3">
        <v>0.72118128937371995</v>
      </c>
      <c r="G144" s="3">
        <v>1.8264981299484999</v>
      </c>
      <c r="J144" s="2">
        <f t="shared" si="18"/>
        <v>1.4105786240479399</v>
      </c>
      <c r="K144" s="2">
        <f t="shared" si="19"/>
        <v>0.60126859358993634</v>
      </c>
    </row>
    <row r="145" spans="3:11" x14ac:dyDescent="0.2">
      <c r="C145" s="18" t="s">
        <v>12</v>
      </c>
      <c r="D145" s="2" t="s">
        <v>4</v>
      </c>
      <c r="E145" s="2">
        <v>1.0912018508964001</v>
      </c>
      <c r="F145" s="2">
        <v>1.1131004976162</v>
      </c>
      <c r="G145" s="2">
        <v>1.1233489564809001</v>
      </c>
      <c r="J145" s="2">
        <f t="shared" si="18"/>
        <v>1.1092171016645</v>
      </c>
      <c r="K145" s="2">
        <f t="shared" si="19"/>
        <v>1.642162210177505E-2</v>
      </c>
    </row>
    <row r="146" spans="3:11" x14ac:dyDescent="0.2">
      <c r="C146" s="18"/>
      <c r="D146" s="2" t="s">
        <v>5</v>
      </c>
      <c r="E146" s="2">
        <v>1.4215846146491999</v>
      </c>
      <c r="F146" s="2">
        <v>1.1689538542036999</v>
      </c>
      <c r="G146" s="2">
        <v>1.3559189131078999</v>
      </c>
      <c r="J146" s="2">
        <f t="shared" si="18"/>
        <v>1.3154857939869333</v>
      </c>
      <c r="K146" s="2">
        <f t="shared" si="19"/>
        <v>0.13107899573236598</v>
      </c>
    </row>
    <row r="147" spans="3:11" x14ac:dyDescent="0.2">
      <c r="C147" s="18"/>
      <c r="D147" s="2" t="s">
        <v>6</v>
      </c>
      <c r="E147" s="2">
        <v>0.90452106319494996</v>
      </c>
      <c r="F147" s="2">
        <v>1.1970045354775001</v>
      </c>
      <c r="G147" s="2">
        <v>1.7707266623347999</v>
      </c>
      <c r="J147" s="2">
        <f t="shared" si="18"/>
        <v>1.2907507536690834</v>
      </c>
      <c r="K147" s="2">
        <f t="shared" si="19"/>
        <v>0.4406464569972442</v>
      </c>
    </row>
    <row r="148" spans="3:11" x14ac:dyDescent="0.2">
      <c r="C148" s="18"/>
      <c r="D148" s="2" t="s">
        <v>7</v>
      </c>
      <c r="E148" s="2">
        <v>0.57505098762326001</v>
      </c>
      <c r="F148" s="14">
        <v>1.1999999813629001</v>
      </c>
      <c r="G148" s="2">
        <v>1.6754773599462001</v>
      </c>
      <c r="J148" s="2">
        <f t="shared" si="18"/>
        <v>1.1501761096441199</v>
      </c>
      <c r="K148" s="2">
        <f t="shared" si="19"/>
        <v>0.55190249489447285</v>
      </c>
    </row>
    <row r="149" spans="3:11" x14ac:dyDescent="0.2">
      <c r="E149" s="2"/>
    </row>
    <row r="150" spans="3:11" x14ac:dyDescent="0.2">
      <c r="E150" s="2"/>
    </row>
    <row r="151" spans="3:11" x14ac:dyDescent="0.2">
      <c r="E151" s="21" t="s">
        <v>20</v>
      </c>
      <c r="F151" s="21"/>
      <c r="G151" s="21"/>
      <c r="H151" s="21"/>
      <c r="I151" s="21"/>
      <c r="J151" s="4" t="s">
        <v>9</v>
      </c>
      <c r="K151" s="4" t="s">
        <v>2</v>
      </c>
    </row>
    <row r="152" spans="3:11" x14ac:dyDescent="0.2">
      <c r="C152" s="20" t="s">
        <v>3</v>
      </c>
      <c r="D152" s="2" t="s">
        <v>4</v>
      </c>
      <c r="E152" s="3">
        <v>3.7069643373111001</v>
      </c>
      <c r="F152" s="10">
        <v>6.9980004755807999</v>
      </c>
      <c r="G152" s="3">
        <v>8.4663356608501008</v>
      </c>
      <c r="H152" s="3">
        <v>18.994951706788001</v>
      </c>
      <c r="J152" s="2">
        <f>AVERAGE(E152:I152)</f>
        <v>9.5415630451325004</v>
      </c>
      <c r="K152" s="2">
        <f>STDEV(E152:I152)</f>
        <v>6.6089566433934479</v>
      </c>
    </row>
    <row r="153" spans="3:11" x14ac:dyDescent="0.2">
      <c r="C153" s="20"/>
      <c r="D153" s="2" t="s">
        <v>5</v>
      </c>
      <c r="E153" s="3">
        <v>63.417133363414003</v>
      </c>
      <c r="F153" s="3">
        <v>48.156641895573003</v>
      </c>
      <c r="J153" s="2">
        <f t="shared" ref="J153:J163" si="20">AVERAGE(E153:I153)</f>
        <v>55.786887629493506</v>
      </c>
      <c r="K153" s="2">
        <f t="shared" ref="K153:K163" si="21">STDEV(E153:I153)</f>
        <v>10.79079700114978</v>
      </c>
    </row>
    <row r="154" spans="3:11" x14ac:dyDescent="0.2">
      <c r="C154" s="20"/>
      <c r="D154" s="2" t="s">
        <v>6</v>
      </c>
      <c r="E154" s="3">
        <v>20.623148603238999</v>
      </c>
      <c r="F154" s="3">
        <v>16.218183850468002</v>
      </c>
      <c r="J154" s="2">
        <f t="shared" si="20"/>
        <v>18.420666226853498</v>
      </c>
      <c r="K154" s="2">
        <f t="shared" si="21"/>
        <v>3.1147804475721164</v>
      </c>
    </row>
    <row r="155" spans="3:11" x14ac:dyDescent="0.2">
      <c r="C155" s="20"/>
      <c r="D155" s="2" t="s">
        <v>7</v>
      </c>
      <c r="E155" s="3">
        <v>57.679793888511</v>
      </c>
      <c r="F155" s="3">
        <v>37.498497999998001</v>
      </c>
      <c r="G155" s="3">
        <v>50.751097538179998</v>
      </c>
      <c r="J155" s="2">
        <f t="shared" si="20"/>
        <v>48.643129808896333</v>
      </c>
      <c r="K155" s="2">
        <f t="shared" si="21"/>
        <v>10.254453759011421</v>
      </c>
    </row>
    <row r="156" spans="3:11" x14ac:dyDescent="0.2">
      <c r="C156" s="18" t="s">
        <v>11</v>
      </c>
      <c r="D156" s="2" t="s">
        <v>4</v>
      </c>
      <c r="E156" s="2">
        <v>10.779660268051</v>
      </c>
      <c r="F156" s="2">
        <v>19.487088588005001</v>
      </c>
      <c r="G156" s="2">
        <v>3.7344580513197001</v>
      </c>
      <c r="H156" s="2">
        <v>4.5829761073033</v>
      </c>
      <c r="J156" s="2">
        <f t="shared" si="20"/>
        <v>9.6460457536697515</v>
      </c>
      <c r="K156" s="2">
        <f t="shared" si="21"/>
        <v>7.2735307643759599</v>
      </c>
    </row>
    <row r="157" spans="3:11" x14ac:dyDescent="0.2">
      <c r="C157" s="18"/>
      <c r="D157" s="2" t="s">
        <v>5</v>
      </c>
      <c r="E157" s="3">
        <v>16.525046043523002</v>
      </c>
      <c r="F157" s="3">
        <v>4.7443161816492996</v>
      </c>
      <c r="G157" s="3">
        <v>29.710172387286001</v>
      </c>
      <c r="H157" s="3">
        <v>18.287541465918999</v>
      </c>
      <c r="J157" s="2">
        <f t="shared" si="20"/>
        <v>17.316769019594325</v>
      </c>
      <c r="K157" s="2">
        <f t="shared" si="21"/>
        <v>10.218157723876418</v>
      </c>
    </row>
    <row r="158" spans="3:11" x14ac:dyDescent="0.2">
      <c r="C158" s="18"/>
      <c r="D158" s="2" t="s">
        <v>6</v>
      </c>
      <c r="E158" s="2">
        <v>18.041025832673999</v>
      </c>
      <c r="F158" s="2">
        <v>10.988519756883999</v>
      </c>
      <c r="J158" s="2">
        <f t="shared" si="20"/>
        <v>14.514772794778999</v>
      </c>
      <c r="K158" s="2">
        <f t="shared" si="21"/>
        <v>4.9868748705504427</v>
      </c>
    </row>
    <row r="159" spans="3:11" x14ac:dyDescent="0.2">
      <c r="C159" s="18"/>
      <c r="D159" s="2" t="s">
        <v>7</v>
      </c>
      <c r="E159" s="3">
        <v>30.028259355911</v>
      </c>
      <c r="F159" s="3">
        <v>13.635081313289</v>
      </c>
      <c r="G159" s="3">
        <v>16.202557604447001</v>
      </c>
      <c r="J159" s="2">
        <f t="shared" si="20"/>
        <v>19.955299424549001</v>
      </c>
      <c r="K159" s="2">
        <f t="shared" si="21"/>
        <v>8.8173904847484774</v>
      </c>
    </row>
    <row r="160" spans="3:11" x14ac:dyDescent="0.2">
      <c r="C160" s="18" t="s">
        <v>12</v>
      </c>
      <c r="D160" s="2" t="s">
        <v>4</v>
      </c>
      <c r="E160" s="2">
        <v>9.3527432310437995</v>
      </c>
      <c r="F160" s="2">
        <v>12.862323893455001</v>
      </c>
      <c r="G160" s="2">
        <v>22.666140155272</v>
      </c>
      <c r="J160" s="2">
        <f t="shared" si="20"/>
        <v>14.960402426590269</v>
      </c>
      <c r="K160" s="2">
        <f t="shared" si="21"/>
        <v>6.9002235155040061</v>
      </c>
    </row>
    <row r="161" spans="3:11" x14ac:dyDescent="0.2">
      <c r="C161" s="18"/>
      <c r="D161" s="2" t="s">
        <v>5</v>
      </c>
      <c r="E161" s="2">
        <v>15.499918276004999</v>
      </c>
      <c r="F161" s="2">
        <v>47.887726933392003</v>
      </c>
      <c r="G161" s="9">
        <v>44.733850011103002</v>
      </c>
      <c r="J161" s="2">
        <f t="shared" si="20"/>
        <v>36.040498406833336</v>
      </c>
      <c r="K161" s="2">
        <f t="shared" si="21"/>
        <v>17.858424034429003</v>
      </c>
    </row>
    <row r="162" spans="3:11" x14ac:dyDescent="0.2">
      <c r="C162" s="18"/>
      <c r="D162" s="2" t="s">
        <v>6</v>
      </c>
      <c r="E162" s="2">
        <v>30.097732019835</v>
      </c>
      <c r="F162" s="2">
        <v>12.416971023706999</v>
      </c>
      <c r="G162" s="2">
        <v>17.679784820801</v>
      </c>
      <c r="J162" s="2">
        <f t="shared" si="20"/>
        <v>20.064829288114336</v>
      </c>
      <c r="K162" s="2">
        <f t="shared" si="21"/>
        <v>9.0784720731985882</v>
      </c>
    </row>
    <row r="163" spans="3:11" x14ac:dyDescent="0.2">
      <c r="C163" s="18"/>
      <c r="D163" s="2" t="s">
        <v>7</v>
      </c>
      <c r="E163" s="2">
        <v>44.042439410366001</v>
      </c>
      <c r="F163" s="2">
        <v>40.931342317216</v>
      </c>
      <c r="G163" s="2">
        <v>33.160658499069001</v>
      </c>
      <c r="J163" s="2">
        <f t="shared" si="20"/>
        <v>39.378146742217005</v>
      </c>
      <c r="K163" s="2">
        <f t="shared" si="21"/>
        <v>5.6046945787450664</v>
      </c>
    </row>
    <row r="164" spans="3:11" x14ac:dyDescent="0.2">
      <c r="E164" s="2"/>
    </row>
    <row r="165" spans="3:11" x14ac:dyDescent="0.2">
      <c r="E165" s="2"/>
    </row>
    <row r="166" spans="3:11" x14ac:dyDescent="0.2">
      <c r="D166" s="3"/>
      <c r="E166" s="22" t="s">
        <v>21</v>
      </c>
      <c r="F166" s="22"/>
      <c r="G166" s="22"/>
      <c r="H166" s="22"/>
      <c r="I166" s="22"/>
      <c r="J166" s="5" t="s">
        <v>9</v>
      </c>
      <c r="K166" s="5" t="s">
        <v>2</v>
      </c>
    </row>
    <row r="167" spans="3:11" x14ac:dyDescent="0.2">
      <c r="C167" s="20" t="s">
        <v>3</v>
      </c>
      <c r="D167" s="2" t="s">
        <v>4</v>
      </c>
      <c r="E167" s="6">
        <v>5.9659640260839997E-16</v>
      </c>
      <c r="F167" s="6">
        <v>3.6918914304424002E-15</v>
      </c>
      <c r="G167" s="6">
        <v>3.3103440965017002E-15</v>
      </c>
      <c r="H167" s="6">
        <v>4.2088406755949998E-15</v>
      </c>
      <c r="J167" s="12">
        <f>AVERAGE(E167:I167)</f>
        <v>2.9519181512868751E-15</v>
      </c>
      <c r="K167" s="2">
        <f>STDEV(E167:I167)</f>
        <v>1.6128054629514642E-15</v>
      </c>
    </row>
    <row r="168" spans="3:11" x14ac:dyDescent="0.2">
      <c r="C168" s="20"/>
      <c r="D168" s="2" t="s">
        <v>5</v>
      </c>
      <c r="E168" s="6">
        <v>3.4037089784802998E-14</v>
      </c>
      <c r="F168" s="6">
        <v>1.7391171622734999E-14</v>
      </c>
      <c r="G168" s="6">
        <v>4.2747491736580999E-15</v>
      </c>
      <c r="J168" s="12">
        <f t="shared" ref="J168:J178" si="22">AVERAGE(E168:I168)</f>
        <v>1.856767019373203E-14</v>
      </c>
      <c r="K168" s="2">
        <f t="shared" ref="K168:K178" si="23">STDEV(E168:I168)</f>
        <v>1.491600956452897E-14</v>
      </c>
    </row>
    <row r="169" spans="3:11" x14ac:dyDescent="0.2">
      <c r="C169" s="20"/>
      <c r="D169" s="2" t="s">
        <v>6</v>
      </c>
      <c r="E169" s="6">
        <v>6.9485681484724998E-15</v>
      </c>
      <c r="F169" s="6">
        <v>7.7605564391361002E-15</v>
      </c>
      <c r="J169" s="12">
        <f t="shared" si="22"/>
        <v>7.3545622938042996E-15</v>
      </c>
      <c r="K169" s="2">
        <f t="shared" si="23"/>
        <v>5.741624265723052E-16</v>
      </c>
    </row>
    <row r="170" spans="3:11" x14ac:dyDescent="0.2">
      <c r="C170" s="20"/>
      <c r="D170" s="2" t="s">
        <v>7</v>
      </c>
      <c r="E170" s="6">
        <v>2.2983563369503E-14</v>
      </c>
      <c r="F170" s="6">
        <v>2.0620749787899999E-14</v>
      </c>
      <c r="G170" s="11">
        <v>2.7050594416758999E-14</v>
      </c>
      <c r="H170" s="6">
        <v>2.1666616561534001E-14</v>
      </c>
      <c r="J170" s="12">
        <f t="shared" si="22"/>
        <v>2.3080381033924E-14</v>
      </c>
      <c r="K170" s="2">
        <f t="shared" si="23"/>
        <v>2.8178291771737938E-15</v>
      </c>
    </row>
    <row r="171" spans="3:11" x14ac:dyDescent="0.2">
      <c r="C171" s="18" t="s">
        <v>11</v>
      </c>
      <c r="D171" s="2" t="s">
        <v>4</v>
      </c>
      <c r="E171" s="12">
        <v>2.1219528870438999E-15</v>
      </c>
      <c r="F171" s="12">
        <v>4.2509602580255E-15</v>
      </c>
      <c r="G171" s="12">
        <v>1.2123277817530999E-15</v>
      </c>
      <c r="H171" s="12">
        <v>2.8154764182292999E-15</v>
      </c>
      <c r="J171" s="12">
        <f t="shared" si="22"/>
        <v>2.6001793362629498E-15</v>
      </c>
      <c r="K171" s="2">
        <f t="shared" si="23"/>
        <v>1.2814396798453563E-15</v>
      </c>
    </row>
    <row r="172" spans="3:11" x14ac:dyDescent="0.2">
      <c r="C172" s="18"/>
      <c r="D172" s="2" t="s">
        <v>5</v>
      </c>
      <c r="E172" s="6">
        <v>8.6802258883828992E-15</v>
      </c>
      <c r="F172" s="6">
        <v>1.5732958617974999E-15</v>
      </c>
      <c r="G172" s="6">
        <v>1.1981265229281E-14</v>
      </c>
      <c r="H172" s="6">
        <v>1.0509921845526E-14</v>
      </c>
      <c r="J172" s="12">
        <f t="shared" si="22"/>
        <v>8.1861772062468504E-15</v>
      </c>
      <c r="K172" s="2">
        <f t="shared" si="23"/>
        <v>4.6107398548476809E-15</v>
      </c>
    </row>
    <row r="173" spans="3:11" x14ac:dyDescent="0.2">
      <c r="C173" s="18"/>
      <c r="D173" s="2" t="s">
        <v>6</v>
      </c>
      <c r="E173" s="12">
        <v>4.5187029079217997E-15</v>
      </c>
      <c r="F173" s="12">
        <v>3.6763981916726997E-15</v>
      </c>
      <c r="J173" s="12">
        <f t="shared" si="22"/>
        <v>4.0975505497972497E-15</v>
      </c>
      <c r="K173" s="2">
        <f t="shared" si="23"/>
        <v>5.9559937668514935E-16</v>
      </c>
    </row>
    <row r="174" spans="3:11" x14ac:dyDescent="0.2">
      <c r="C174" s="18"/>
      <c r="D174" s="2" t="s">
        <v>7</v>
      </c>
      <c r="E174" s="6">
        <v>1.7661531339538001E-14</v>
      </c>
      <c r="F174" s="6">
        <v>5.1020704875724001E-15</v>
      </c>
      <c r="G174" s="6">
        <v>9.2230398816395994E-15</v>
      </c>
      <c r="J174" s="12">
        <f t="shared" si="22"/>
        <v>1.0662213902916667E-14</v>
      </c>
      <c r="K174" s="2">
        <f t="shared" si="23"/>
        <v>6.4022207569446739E-15</v>
      </c>
    </row>
    <row r="175" spans="3:11" x14ac:dyDescent="0.2">
      <c r="C175" s="18" t="s">
        <v>12</v>
      </c>
      <c r="D175" s="2" t="s">
        <v>4</v>
      </c>
      <c r="E175" s="12">
        <v>2.1743846263770999E-15</v>
      </c>
      <c r="F175" s="12">
        <v>4.6389545178675001E-15</v>
      </c>
      <c r="G175" s="12">
        <v>7.7733131992841997E-15</v>
      </c>
      <c r="J175" s="12">
        <f t="shared" si="22"/>
        <v>4.8622174478429332E-15</v>
      </c>
      <c r="K175" s="2">
        <f t="shared" si="23"/>
        <v>2.8061334685033773E-15</v>
      </c>
    </row>
    <row r="176" spans="3:11" x14ac:dyDescent="0.2">
      <c r="C176" s="18"/>
      <c r="D176" s="2" t="s">
        <v>5</v>
      </c>
      <c r="E176" s="12">
        <v>2.9000087515871E-15</v>
      </c>
      <c r="F176" s="12">
        <v>7.2967945023476997E-15</v>
      </c>
      <c r="G176" s="12">
        <v>2.8313832935979002E-14</v>
      </c>
      <c r="J176" s="12">
        <f t="shared" si="22"/>
        <v>1.2836878729971266E-14</v>
      </c>
      <c r="K176" s="2">
        <f t="shared" si="23"/>
        <v>1.3582526085219503E-14</v>
      </c>
    </row>
    <row r="177" spans="3:11" x14ac:dyDescent="0.2">
      <c r="C177" s="18"/>
      <c r="D177" s="2" t="s">
        <v>6</v>
      </c>
      <c r="E177" s="12">
        <v>1.2178875150607999E-14</v>
      </c>
      <c r="F177" s="12">
        <v>2.5014244539089E-15</v>
      </c>
      <c r="G177" s="12">
        <v>1.2283380803156E-14</v>
      </c>
      <c r="J177" s="12">
        <f t="shared" si="22"/>
        <v>8.9878934692243008E-15</v>
      </c>
      <c r="K177" s="2">
        <f t="shared" si="23"/>
        <v>5.6176899676680869E-15</v>
      </c>
    </row>
    <row r="178" spans="3:11" x14ac:dyDescent="0.2">
      <c r="C178" s="18"/>
      <c r="D178" s="2" t="s">
        <v>7</v>
      </c>
      <c r="E178" s="12">
        <v>1.8614048749120001E-14</v>
      </c>
      <c r="F178" s="12">
        <v>6.4748051327115998E-15</v>
      </c>
      <c r="G178" s="12">
        <v>2.0492800535710001E-14</v>
      </c>
      <c r="J178" s="12">
        <f t="shared" si="22"/>
        <v>1.5193884805847202E-14</v>
      </c>
      <c r="K178" s="2">
        <f t="shared" si="23"/>
        <v>7.6091517154521631E-15</v>
      </c>
    </row>
  </sheetData>
  <mergeCells count="48">
    <mergeCell ref="C41:C44"/>
    <mergeCell ref="E2:J2"/>
    <mergeCell ref="C3:C6"/>
    <mergeCell ref="C7:C10"/>
    <mergeCell ref="C11:C14"/>
    <mergeCell ref="E17:J17"/>
    <mergeCell ref="C18:C21"/>
    <mergeCell ref="C22:C25"/>
    <mergeCell ref="C26:C29"/>
    <mergeCell ref="E32:J32"/>
    <mergeCell ref="C33:C36"/>
    <mergeCell ref="C37:C40"/>
    <mergeCell ref="C85:C88"/>
    <mergeCell ref="E47:I47"/>
    <mergeCell ref="C48:C51"/>
    <mergeCell ref="C52:C55"/>
    <mergeCell ref="C56:C59"/>
    <mergeCell ref="E62:I62"/>
    <mergeCell ref="C63:C66"/>
    <mergeCell ref="C67:C70"/>
    <mergeCell ref="C71:C74"/>
    <mergeCell ref="E76:I76"/>
    <mergeCell ref="C77:C80"/>
    <mergeCell ref="C81:C84"/>
    <mergeCell ref="C130:C133"/>
    <mergeCell ref="E91:I91"/>
    <mergeCell ref="C92:C95"/>
    <mergeCell ref="C96:C99"/>
    <mergeCell ref="C100:C103"/>
    <mergeCell ref="E106:I106"/>
    <mergeCell ref="C107:C110"/>
    <mergeCell ref="C111:C114"/>
    <mergeCell ref="C115:C118"/>
    <mergeCell ref="E121:I121"/>
    <mergeCell ref="C122:C125"/>
    <mergeCell ref="C126:C129"/>
    <mergeCell ref="C175:C178"/>
    <mergeCell ref="E136:I136"/>
    <mergeCell ref="C137:C140"/>
    <mergeCell ref="C141:C144"/>
    <mergeCell ref="C145:C148"/>
    <mergeCell ref="E151:I151"/>
    <mergeCell ref="C152:C155"/>
    <mergeCell ref="C156:C159"/>
    <mergeCell ref="C160:C163"/>
    <mergeCell ref="E166:I166"/>
    <mergeCell ref="C167:C170"/>
    <mergeCell ref="C171:C17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3F03-C4CF-E94D-9056-3A9FCC5CC7A5}">
  <dimension ref="D2:W42"/>
  <sheetViews>
    <sheetView tabSelected="1" topLeftCell="A29" workbookViewId="0">
      <selection activeCell="H11" sqref="H11"/>
    </sheetView>
  </sheetViews>
  <sheetFormatPr baseColWidth="10" defaultRowHeight="16" x14ac:dyDescent="0.2"/>
  <sheetData>
    <row r="2" spans="4:23" x14ac:dyDescent="0.2">
      <c r="E2" s="89" t="s">
        <v>181</v>
      </c>
      <c r="F2" s="89" t="s">
        <v>9</v>
      </c>
      <c r="G2" t="s">
        <v>2</v>
      </c>
    </row>
    <row r="3" spans="4:23" x14ac:dyDescent="0.2">
      <c r="D3" s="90" t="s">
        <v>40</v>
      </c>
      <c r="E3">
        <v>270.88888800000001</v>
      </c>
      <c r="F3" s="78">
        <f>AVERAGE(E3:E14)</f>
        <v>225.14814807037035</v>
      </c>
      <c r="G3" s="78">
        <f>STDEV(E3:E14)</f>
        <v>153.71335815820419</v>
      </c>
      <c r="I3" s="91" t="s">
        <v>182</v>
      </c>
      <c r="J3">
        <v>270.88888800000001</v>
      </c>
      <c r="K3">
        <v>186.44444440000001</v>
      </c>
      <c r="L3">
        <v>402</v>
      </c>
      <c r="M3">
        <v>106.44444444444441</v>
      </c>
      <c r="N3">
        <v>477.55555555555554</v>
      </c>
      <c r="O3">
        <v>106.44444444444441</v>
      </c>
      <c r="P3">
        <v>115.33333333333331</v>
      </c>
      <c r="Q3">
        <v>106.44444444444441</v>
      </c>
      <c r="R3">
        <v>133.11111111111111</v>
      </c>
      <c r="S3">
        <v>133.11111111111111</v>
      </c>
      <c r="T3">
        <v>148.66666666666669</v>
      </c>
      <c r="U3">
        <v>515.33333333333337</v>
      </c>
    </row>
    <row r="4" spans="4:23" x14ac:dyDescent="0.2">
      <c r="D4" s="90"/>
      <c r="E4">
        <v>186.44444440000001</v>
      </c>
      <c r="F4" s="78"/>
      <c r="G4" s="78"/>
      <c r="I4" s="91"/>
      <c r="J4">
        <v>42</v>
      </c>
      <c r="K4">
        <v>102</v>
      </c>
      <c r="L4">
        <v>130.88888879999999</v>
      </c>
      <c r="M4">
        <v>115.33333333333331</v>
      </c>
      <c r="N4">
        <v>170.88888879999999</v>
      </c>
      <c r="O4">
        <v>88.666666666666686</v>
      </c>
      <c r="P4">
        <v>128.66666666666666</v>
      </c>
      <c r="Q4">
        <v>206.44444444444443</v>
      </c>
      <c r="R4">
        <v>124.2222222222222</v>
      </c>
      <c r="S4">
        <v>110.88888888888886</v>
      </c>
      <c r="T4">
        <v>82.000000000000014</v>
      </c>
      <c r="U4">
        <v>73.111111111111114</v>
      </c>
      <c r="V4">
        <v>57.555555555555543</v>
      </c>
      <c r="W4">
        <v>168.66666666666663</v>
      </c>
    </row>
    <row r="5" spans="4:23" x14ac:dyDescent="0.2">
      <c r="D5" s="90"/>
      <c r="E5">
        <v>402</v>
      </c>
      <c r="F5" s="78"/>
      <c r="G5" s="78"/>
    </row>
    <row r="6" spans="4:23" x14ac:dyDescent="0.2">
      <c r="D6" s="90"/>
      <c r="E6">
        <v>106.44444444444441</v>
      </c>
      <c r="F6" s="78"/>
      <c r="G6" s="78"/>
      <c r="J6" t="s">
        <v>164</v>
      </c>
    </row>
    <row r="7" spans="4:23" x14ac:dyDescent="0.2">
      <c r="D7" s="90"/>
      <c r="E7">
        <v>477.55555555555554</v>
      </c>
      <c r="F7" s="78"/>
      <c r="G7" s="78"/>
    </row>
    <row r="8" spans="4:23" ht="17" thickBot="1" x14ac:dyDescent="0.25">
      <c r="D8" s="90"/>
      <c r="E8">
        <v>106.44444444444441</v>
      </c>
      <c r="F8" s="78"/>
      <c r="G8" s="78"/>
      <c r="J8" t="s">
        <v>165</v>
      </c>
    </row>
    <row r="9" spans="4:23" x14ac:dyDescent="0.2">
      <c r="D9" s="90"/>
      <c r="E9">
        <v>115.33333333333331</v>
      </c>
      <c r="F9" s="78"/>
      <c r="G9" s="78"/>
      <c r="J9" s="92" t="s">
        <v>166</v>
      </c>
      <c r="K9" s="92" t="s">
        <v>167</v>
      </c>
      <c r="L9" s="92" t="s">
        <v>168</v>
      </c>
      <c r="M9" s="92" t="s">
        <v>9</v>
      </c>
      <c r="N9" s="92" t="s">
        <v>169</v>
      </c>
    </row>
    <row r="10" spans="4:23" x14ac:dyDescent="0.2">
      <c r="D10" s="90"/>
      <c r="E10">
        <v>106.44444444444441</v>
      </c>
      <c r="F10" s="78"/>
      <c r="G10" s="78"/>
      <c r="J10" t="s">
        <v>170</v>
      </c>
      <c r="K10">
        <v>12</v>
      </c>
      <c r="L10">
        <v>2701.7777768444444</v>
      </c>
      <c r="M10">
        <v>225.14814807037035</v>
      </c>
      <c r="N10">
        <v>23627.796476272357</v>
      </c>
    </row>
    <row r="11" spans="4:23" ht="17" thickBot="1" x14ac:dyDescent="0.25">
      <c r="D11" s="90"/>
      <c r="E11">
        <v>133.11111111111111</v>
      </c>
      <c r="F11" s="78"/>
      <c r="G11" s="78"/>
      <c r="J11" s="93" t="s">
        <v>171</v>
      </c>
      <c r="K11" s="93">
        <v>12</v>
      </c>
      <c r="L11" s="93">
        <v>1375.1111109333333</v>
      </c>
      <c r="M11" s="93">
        <v>114.59259257777778</v>
      </c>
      <c r="N11" s="93">
        <v>1914.5529356019424</v>
      </c>
    </row>
    <row r="12" spans="4:23" x14ac:dyDescent="0.2">
      <c r="D12" s="90"/>
      <c r="E12">
        <v>133.11111111111111</v>
      </c>
      <c r="F12" s="78"/>
      <c r="G12" s="78"/>
    </row>
    <row r="13" spans="4:23" x14ac:dyDescent="0.2">
      <c r="D13" s="90"/>
      <c r="E13">
        <v>148.66666666666669</v>
      </c>
      <c r="F13" s="78"/>
      <c r="G13" s="78"/>
    </row>
    <row r="14" spans="4:23" ht="17" thickBot="1" x14ac:dyDescent="0.25">
      <c r="D14" s="90"/>
      <c r="E14">
        <v>515.33333333333337</v>
      </c>
      <c r="F14" s="78"/>
      <c r="G14" s="78"/>
      <c r="J14" t="s">
        <v>147</v>
      </c>
    </row>
    <row r="15" spans="4:23" x14ac:dyDescent="0.2">
      <c r="D15" s="94" t="s">
        <v>41</v>
      </c>
      <c r="E15">
        <v>42</v>
      </c>
      <c r="F15" s="78">
        <f>AVERAGE(E15:E28)</f>
        <v>114.38095236825396</v>
      </c>
      <c r="G15" s="78">
        <f>STDEV(E15:E28)</f>
        <v>45.772585253596063</v>
      </c>
      <c r="J15" s="92" t="s">
        <v>172</v>
      </c>
      <c r="K15" s="92" t="s">
        <v>173</v>
      </c>
      <c r="L15" s="92" t="s">
        <v>174</v>
      </c>
      <c r="M15" s="92" t="s">
        <v>175</v>
      </c>
      <c r="N15" s="92" t="s">
        <v>51</v>
      </c>
      <c r="O15" s="92" t="s">
        <v>176</v>
      </c>
      <c r="P15" s="92" t="s">
        <v>177</v>
      </c>
    </row>
    <row r="16" spans="4:23" x14ac:dyDescent="0.2">
      <c r="D16" s="94"/>
      <c r="E16">
        <v>102</v>
      </c>
      <c r="F16" s="78"/>
      <c r="G16" s="78"/>
      <c r="J16" t="s">
        <v>178</v>
      </c>
      <c r="K16">
        <v>73335.185101654264</v>
      </c>
      <c r="L16">
        <v>1</v>
      </c>
      <c r="M16">
        <v>73335.185101654264</v>
      </c>
      <c r="N16">
        <v>5.7422427294461569</v>
      </c>
      <c r="O16" s="79">
        <v>2.549818654471956E-2</v>
      </c>
      <c r="P16">
        <v>4.3009495017776587</v>
      </c>
    </row>
    <row r="17" spans="4:23" x14ac:dyDescent="0.2">
      <c r="D17" s="94"/>
      <c r="E17">
        <v>130.88888879999999</v>
      </c>
      <c r="F17" s="78"/>
      <c r="G17" s="78"/>
      <c r="J17" t="s">
        <v>179</v>
      </c>
      <c r="K17">
        <v>280965.84353061731</v>
      </c>
      <c r="L17">
        <v>22</v>
      </c>
      <c r="M17">
        <v>12771.17470593715</v>
      </c>
    </row>
    <row r="18" spans="4:23" x14ac:dyDescent="0.2">
      <c r="D18" s="94"/>
      <c r="E18">
        <v>115.33333333333331</v>
      </c>
      <c r="F18" s="78"/>
      <c r="G18" s="78"/>
    </row>
    <row r="19" spans="4:23" ht="17" thickBot="1" x14ac:dyDescent="0.25">
      <c r="D19" s="94"/>
      <c r="E19">
        <v>170.88888879999999</v>
      </c>
      <c r="F19" s="78"/>
      <c r="G19" s="78"/>
      <c r="J19" s="93" t="s">
        <v>156</v>
      </c>
      <c r="K19" s="93">
        <v>354301.02863227157</v>
      </c>
      <c r="L19" s="93">
        <v>23</v>
      </c>
      <c r="M19" s="93"/>
      <c r="N19" s="93"/>
      <c r="O19" s="93"/>
      <c r="P19" s="93"/>
    </row>
    <row r="20" spans="4:23" x14ac:dyDescent="0.2">
      <c r="D20" s="94"/>
      <c r="E20">
        <v>88.666666666666686</v>
      </c>
      <c r="F20" s="78"/>
      <c r="G20" s="78"/>
    </row>
    <row r="21" spans="4:23" x14ac:dyDescent="0.2">
      <c r="D21" s="94"/>
      <c r="E21">
        <v>128.66666666666666</v>
      </c>
      <c r="F21" s="78"/>
      <c r="G21" s="78"/>
    </row>
    <row r="22" spans="4:23" x14ac:dyDescent="0.2">
      <c r="D22" s="94"/>
      <c r="E22">
        <v>206.44444444444443</v>
      </c>
      <c r="F22" s="78"/>
      <c r="G22" s="78"/>
    </row>
    <row r="23" spans="4:23" x14ac:dyDescent="0.2">
      <c r="D23" s="94"/>
      <c r="E23">
        <v>124.2222222222222</v>
      </c>
      <c r="F23" s="78"/>
      <c r="G23" s="78"/>
      <c r="I23" s="91" t="s">
        <v>183</v>
      </c>
      <c r="J23">
        <v>270.88888800000001</v>
      </c>
      <c r="K23">
        <v>186.44444440000001</v>
      </c>
      <c r="L23">
        <v>402</v>
      </c>
      <c r="M23">
        <v>106.44444444444441</v>
      </c>
      <c r="N23">
        <v>477.55555555555554</v>
      </c>
      <c r="O23">
        <v>106.44444444444441</v>
      </c>
      <c r="P23">
        <v>115.33333333333331</v>
      </c>
      <c r="Q23">
        <v>106.44444444444441</v>
      </c>
      <c r="R23">
        <v>133.11111111111111</v>
      </c>
      <c r="S23">
        <v>133.11111111111111</v>
      </c>
      <c r="T23">
        <v>148.66666666666669</v>
      </c>
      <c r="U23">
        <v>515.33333333333337</v>
      </c>
    </row>
    <row r="24" spans="4:23" x14ac:dyDescent="0.2">
      <c r="D24" s="94"/>
      <c r="E24">
        <v>110.88888888888886</v>
      </c>
      <c r="F24" s="78"/>
      <c r="G24" s="78"/>
      <c r="I24" s="91"/>
      <c r="J24">
        <v>322</v>
      </c>
      <c r="K24">
        <v>246.444444</v>
      </c>
      <c r="L24">
        <v>119.77777777777776</v>
      </c>
      <c r="M24">
        <v>155.33333333333334</v>
      </c>
      <c r="N24">
        <v>117.55555555555553</v>
      </c>
      <c r="O24">
        <v>224.22222222222223</v>
      </c>
      <c r="P24">
        <v>190.88888888888889</v>
      </c>
      <c r="Q24">
        <v>270.88888888888886</v>
      </c>
      <c r="R24">
        <v>266.44444444444446</v>
      </c>
      <c r="S24">
        <v>159.7777777777778</v>
      </c>
      <c r="T24">
        <v>101.99999999999996</v>
      </c>
      <c r="U24">
        <v>190.88888888888889</v>
      </c>
      <c r="V24">
        <v>237.55555555555557</v>
      </c>
      <c r="W24">
        <v>93.111111111111128</v>
      </c>
    </row>
    <row r="25" spans="4:23" x14ac:dyDescent="0.2">
      <c r="D25" s="94"/>
      <c r="E25">
        <v>82.000000000000014</v>
      </c>
      <c r="F25" s="78"/>
      <c r="G25" s="78"/>
    </row>
    <row r="26" spans="4:23" x14ac:dyDescent="0.2">
      <c r="D26" s="94"/>
      <c r="E26">
        <v>73.111111111111114</v>
      </c>
      <c r="F26" s="78"/>
      <c r="G26" s="78"/>
      <c r="J26" t="s">
        <v>164</v>
      </c>
    </row>
    <row r="27" spans="4:23" x14ac:dyDescent="0.2">
      <c r="D27" s="94"/>
      <c r="E27">
        <v>57.555555555555543</v>
      </c>
      <c r="F27" s="78"/>
      <c r="G27" s="78"/>
    </row>
    <row r="28" spans="4:23" ht="17" thickBot="1" x14ac:dyDescent="0.25">
      <c r="D28" s="94"/>
      <c r="E28">
        <v>168.66666666666663</v>
      </c>
      <c r="F28" s="78"/>
      <c r="G28" s="78"/>
      <c r="J28" t="s">
        <v>165</v>
      </c>
    </row>
    <row r="29" spans="4:23" x14ac:dyDescent="0.2">
      <c r="D29" s="95" t="s">
        <v>42</v>
      </c>
      <c r="E29">
        <v>322</v>
      </c>
      <c r="F29" s="78">
        <f>AVERAGE(E29:E42)</f>
        <v>192.63492060317461</v>
      </c>
      <c r="G29" s="78">
        <f>STDEV(E29:E42)</f>
        <v>71.122747801009282</v>
      </c>
      <c r="J29" s="92" t="s">
        <v>166</v>
      </c>
      <c r="K29" s="92" t="s">
        <v>167</v>
      </c>
      <c r="L29" s="92" t="s">
        <v>168</v>
      </c>
      <c r="M29" s="92" t="s">
        <v>9</v>
      </c>
      <c r="N29" s="92" t="s">
        <v>169</v>
      </c>
    </row>
    <row r="30" spans="4:23" x14ac:dyDescent="0.2">
      <c r="D30" s="95"/>
      <c r="E30">
        <v>246.444444</v>
      </c>
      <c r="F30" s="78"/>
      <c r="G30" s="78"/>
      <c r="J30" t="s">
        <v>170</v>
      </c>
      <c r="K30">
        <v>12</v>
      </c>
      <c r="L30">
        <v>2701.7777768444444</v>
      </c>
      <c r="M30">
        <v>225.14814807037035</v>
      </c>
      <c r="N30">
        <v>23627.796476272357</v>
      </c>
    </row>
    <row r="31" spans="4:23" ht="17" thickBot="1" x14ac:dyDescent="0.25">
      <c r="D31" s="95"/>
      <c r="E31">
        <v>119.77777777777776</v>
      </c>
      <c r="F31" s="78"/>
      <c r="G31" s="78"/>
      <c r="J31" s="93" t="s">
        <v>171</v>
      </c>
      <c r="K31" s="93">
        <v>12</v>
      </c>
      <c r="L31" s="93">
        <v>2366.2222217777776</v>
      </c>
      <c r="M31" s="93">
        <v>197.18518514814812</v>
      </c>
      <c r="N31" s="93">
        <v>4871.679756588107</v>
      </c>
    </row>
    <row r="32" spans="4:23" x14ac:dyDescent="0.2">
      <c r="D32" s="95"/>
      <c r="E32">
        <v>155.33333333333334</v>
      </c>
      <c r="F32" s="78"/>
      <c r="G32" s="78"/>
    </row>
    <row r="33" spans="4:16" x14ac:dyDescent="0.2">
      <c r="D33" s="95"/>
      <c r="E33">
        <v>117.55555555555553</v>
      </c>
      <c r="F33" s="78"/>
      <c r="G33" s="78"/>
    </row>
    <row r="34" spans="4:16" ht="17" thickBot="1" x14ac:dyDescent="0.25">
      <c r="D34" s="95"/>
      <c r="E34">
        <v>224.22222222222223</v>
      </c>
      <c r="F34" s="78"/>
      <c r="G34" s="78"/>
      <c r="J34" t="s">
        <v>147</v>
      </c>
    </row>
    <row r="35" spans="4:16" x14ac:dyDescent="0.2">
      <c r="D35" s="95"/>
      <c r="E35">
        <v>190.88888888888889</v>
      </c>
      <c r="F35" s="78"/>
      <c r="G35" s="78"/>
      <c r="J35" s="92" t="s">
        <v>172</v>
      </c>
      <c r="K35" s="92" t="s">
        <v>173</v>
      </c>
      <c r="L35" s="92" t="s">
        <v>174</v>
      </c>
      <c r="M35" s="92" t="s">
        <v>175</v>
      </c>
      <c r="N35" s="92" t="s">
        <v>51</v>
      </c>
      <c r="O35" s="92" t="s">
        <v>176</v>
      </c>
      <c r="P35" s="92" t="s">
        <v>177</v>
      </c>
    </row>
    <row r="36" spans="4:16" x14ac:dyDescent="0.2">
      <c r="D36" s="95"/>
      <c r="E36">
        <v>270.88888888888886</v>
      </c>
      <c r="F36" s="78"/>
      <c r="G36" s="78"/>
      <c r="J36" t="s">
        <v>178</v>
      </c>
      <c r="K36">
        <v>4691.5637723375112</v>
      </c>
      <c r="L36">
        <v>1</v>
      </c>
      <c r="M36">
        <v>4691.5637723375112</v>
      </c>
      <c r="N36">
        <v>0.32923859610641165</v>
      </c>
      <c r="O36" s="96">
        <v>0.57192783545986114</v>
      </c>
      <c r="P36">
        <v>4.3009495017776587</v>
      </c>
    </row>
    <row r="37" spans="4:16" x14ac:dyDescent="0.2">
      <c r="D37" s="95"/>
      <c r="E37">
        <v>266.44444444444446</v>
      </c>
      <c r="F37" s="78"/>
      <c r="G37" s="78"/>
      <c r="J37" t="s">
        <v>179</v>
      </c>
      <c r="K37">
        <v>313494.23856146506</v>
      </c>
      <c r="L37">
        <v>22</v>
      </c>
      <c r="M37">
        <v>14249.73811643023</v>
      </c>
    </row>
    <row r="38" spans="4:16" x14ac:dyDescent="0.2">
      <c r="D38" s="95"/>
      <c r="E38">
        <v>159.7777777777778</v>
      </c>
      <c r="F38" s="78"/>
      <c r="G38" s="78"/>
    </row>
    <row r="39" spans="4:16" ht="17" thickBot="1" x14ac:dyDescent="0.25">
      <c r="D39" s="95"/>
      <c r="E39">
        <v>101.99999999999996</v>
      </c>
      <c r="F39" s="78"/>
      <c r="G39" s="78"/>
      <c r="J39" s="93" t="s">
        <v>156</v>
      </c>
      <c r="K39" s="93">
        <v>318185.80233380257</v>
      </c>
      <c r="L39" s="93">
        <v>23</v>
      </c>
      <c r="M39" s="93"/>
      <c r="N39" s="93"/>
      <c r="O39" s="93"/>
      <c r="P39" s="93"/>
    </row>
    <row r="40" spans="4:16" x14ac:dyDescent="0.2">
      <c r="D40" s="95"/>
      <c r="E40">
        <v>190.88888888888889</v>
      </c>
      <c r="F40" s="78"/>
      <c r="G40" s="78"/>
    </row>
    <row r="41" spans="4:16" x14ac:dyDescent="0.2">
      <c r="D41" s="95"/>
      <c r="E41">
        <v>237.55555555555557</v>
      </c>
      <c r="F41" s="78"/>
      <c r="G41" s="78"/>
    </row>
    <row r="42" spans="4:16" x14ac:dyDescent="0.2">
      <c r="D42" s="95"/>
      <c r="E42">
        <v>93.111111111111128</v>
      </c>
      <c r="F42" s="78"/>
      <c r="G42" s="78"/>
    </row>
  </sheetData>
  <mergeCells count="11">
    <mergeCell ref="D29:D42"/>
    <mergeCell ref="F29:F42"/>
    <mergeCell ref="G29:G42"/>
    <mergeCell ref="D3:D14"/>
    <mergeCell ref="F3:F14"/>
    <mergeCell ref="G3:G14"/>
    <mergeCell ref="I3:I4"/>
    <mergeCell ref="D15:D28"/>
    <mergeCell ref="F15:F28"/>
    <mergeCell ref="G15:G28"/>
    <mergeCell ref="I23:I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370B-522B-FE45-943E-AB403B239080}">
  <dimension ref="C3:S47"/>
  <sheetViews>
    <sheetView workbookViewId="0">
      <selection activeCell="Q25" sqref="Q25"/>
    </sheetView>
  </sheetViews>
  <sheetFormatPr baseColWidth="10" defaultRowHeight="16" x14ac:dyDescent="0.2"/>
  <sheetData>
    <row r="3" spans="3:19" x14ac:dyDescent="0.2">
      <c r="D3" s="23" t="s">
        <v>22</v>
      </c>
      <c r="E3" s="23"/>
      <c r="F3" s="23"/>
      <c r="G3" s="23"/>
      <c r="H3" s="23"/>
      <c r="I3" s="23"/>
      <c r="J3" s="23"/>
      <c r="M3" s="23" t="s">
        <v>23</v>
      </c>
      <c r="N3" s="23"/>
      <c r="O3" s="23"/>
      <c r="P3" s="23"/>
      <c r="Q3" s="23"/>
      <c r="R3" s="23"/>
      <c r="S3" s="23"/>
    </row>
    <row r="4" spans="3:19" x14ac:dyDescent="0.2">
      <c r="D4" s="21" t="s">
        <v>24</v>
      </c>
      <c r="E4" s="21"/>
      <c r="F4" s="21"/>
      <c r="G4" s="21"/>
      <c r="H4" s="21"/>
      <c r="I4" s="16" t="s">
        <v>9</v>
      </c>
      <c r="J4" s="16" t="s">
        <v>2</v>
      </c>
      <c r="M4" s="21" t="s">
        <v>24</v>
      </c>
      <c r="N4" s="21"/>
      <c r="O4" s="21"/>
      <c r="P4" s="21"/>
      <c r="Q4" s="21"/>
      <c r="R4" s="16" t="s">
        <v>9</v>
      </c>
      <c r="S4" s="16" t="s">
        <v>2</v>
      </c>
    </row>
    <row r="5" spans="3:19" x14ac:dyDescent="0.2">
      <c r="C5" s="2" t="s">
        <v>3</v>
      </c>
      <c r="D5" s="3">
        <v>613.44378798168998</v>
      </c>
      <c r="E5" s="3">
        <v>551.59458867830006</v>
      </c>
      <c r="F5" s="3">
        <v>488.79685160583</v>
      </c>
      <c r="I5">
        <f>AVERAGE(D5:F5)</f>
        <v>551.27840942193995</v>
      </c>
      <c r="J5">
        <f>STDEV(D5:F5)</f>
        <v>62.324069699944467</v>
      </c>
      <c r="L5" s="2" t="s">
        <v>3</v>
      </c>
      <c r="M5" s="3">
        <v>283.58598796101001</v>
      </c>
      <c r="N5" s="3">
        <v>248.07100292664001</v>
      </c>
      <c r="O5" s="3">
        <v>334.64231376523003</v>
      </c>
      <c r="Q5" s="3"/>
      <c r="R5">
        <f>AVERAGE(M5:Q5)</f>
        <v>288.76643488429335</v>
      </c>
      <c r="S5">
        <f>STDEV(M5:Q5)</f>
        <v>43.517533682662638</v>
      </c>
    </row>
    <row r="6" spans="3:19" x14ac:dyDescent="0.2">
      <c r="C6" s="2" t="s">
        <v>11</v>
      </c>
      <c r="D6" s="3">
        <v>337.53221913977001</v>
      </c>
      <c r="E6" s="3">
        <v>354.74568577516999</v>
      </c>
      <c r="F6" s="3">
        <v>344.93167035034998</v>
      </c>
      <c r="I6">
        <f>AVERAGE(D6:F6)</f>
        <v>345.73652508842997</v>
      </c>
      <c r="J6">
        <f>STDEV(D6:F6)</f>
        <v>8.634911798279381</v>
      </c>
      <c r="L6" s="2"/>
      <c r="M6" s="3"/>
      <c r="N6" s="3"/>
      <c r="O6" s="3"/>
      <c r="P6" s="3"/>
      <c r="Q6" s="3"/>
    </row>
    <row r="7" spans="3:19" x14ac:dyDescent="0.2">
      <c r="C7" s="2" t="s">
        <v>12</v>
      </c>
      <c r="D7" s="3">
        <v>655.83806827307001</v>
      </c>
      <c r="E7" s="3">
        <v>706.21733340546996</v>
      </c>
      <c r="F7" s="3">
        <v>481.00937670348998</v>
      </c>
      <c r="G7" s="3">
        <v>374.91444363234001</v>
      </c>
      <c r="I7">
        <f>AVERAGE(D7:H7)</f>
        <v>554.49480550359249</v>
      </c>
      <c r="J7">
        <f>STDEV(D7:H7)</f>
        <v>153.77407345132943</v>
      </c>
      <c r="M7" s="22" t="s">
        <v>25</v>
      </c>
      <c r="N7" s="22"/>
      <c r="O7" s="22"/>
      <c r="P7" s="22"/>
      <c r="Q7" s="22"/>
      <c r="R7" s="17" t="s">
        <v>9</v>
      </c>
      <c r="S7" s="17" t="s">
        <v>2</v>
      </c>
    </row>
    <row r="8" spans="3:19" x14ac:dyDescent="0.2">
      <c r="L8" s="2" t="s">
        <v>3</v>
      </c>
      <c r="M8" s="6">
        <v>1.8690523891446999E-15</v>
      </c>
      <c r="N8" s="6">
        <v>1.0670567768614E-14</v>
      </c>
      <c r="O8" s="6">
        <v>2.1964542499896999E-15</v>
      </c>
      <c r="P8" s="6">
        <v>4.5844568554113998E-15</v>
      </c>
      <c r="Q8" s="6">
        <v>6.4628554903452997E-15</v>
      </c>
      <c r="R8" s="7">
        <f>AVERAGE(M8:Q8)</f>
        <v>5.1566773507010202E-15</v>
      </c>
      <c r="S8">
        <f>STDEV(M8:Q8)</f>
        <v>3.6058259754978403E-15</v>
      </c>
    </row>
    <row r="9" spans="3:19" x14ac:dyDescent="0.2">
      <c r="D9" s="22" t="s">
        <v>25</v>
      </c>
      <c r="E9" s="22"/>
      <c r="F9" s="22"/>
      <c r="G9" s="22"/>
      <c r="H9" s="22"/>
      <c r="I9" s="17" t="s">
        <v>9</v>
      </c>
      <c r="J9" s="17" t="s">
        <v>2</v>
      </c>
    </row>
    <row r="10" spans="3:19" x14ac:dyDescent="0.2">
      <c r="C10" s="2" t="s">
        <v>3</v>
      </c>
      <c r="D10" s="6">
        <v>1.8917713499121999E-15</v>
      </c>
      <c r="E10" s="6">
        <v>9.7836936337559004E-15</v>
      </c>
      <c r="F10" s="6">
        <v>8.6433320236496993E-15</v>
      </c>
      <c r="G10" s="6">
        <v>3.6100055779198003E-15</v>
      </c>
      <c r="H10" s="6"/>
      <c r="I10" s="7">
        <f>AVERAGE(D10:H10)</f>
        <v>5.9822006463094002E-15</v>
      </c>
      <c r="J10">
        <f>STDEV(D10:H10)</f>
        <v>3.8250006715636196E-15</v>
      </c>
      <c r="M10" s="24" t="s">
        <v>26</v>
      </c>
      <c r="N10" s="24"/>
      <c r="O10" s="24"/>
      <c r="P10" s="24"/>
      <c r="Q10" s="24"/>
      <c r="R10" s="25" t="s">
        <v>1</v>
      </c>
      <c r="S10" s="25" t="s">
        <v>2</v>
      </c>
    </row>
    <row r="11" spans="3:19" x14ac:dyDescent="0.2">
      <c r="C11" s="2" t="s">
        <v>11</v>
      </c>
      <c r="D11" s="6">
        <v>1.1503955491574E-15</v>
      </c>
      <c r="E11" s="6">
        <v>9.8085033246676006E-16</v>
      </c>
      <c r="F11" s="6">
        <v>1.3406821570162E-15</v>
      </c>
      <c r="I11" s="7">
        <f>AVERAGE(D11:H11)</f>
        <v>1.1573093462134534E-15</v>
      </c>
      <c r="J11">
        <f>STDEV(D11:H11)</f>
        <v>1.8001551580889897E-16</v>
      </c>
      <c r="L11" s="2" t="s">
        <v>3</v>
      </c>
      <c r="M11" s="3">
        <v>2.6612424249491</v>
      </c>
      <c r="N11" s="3">
        <v>2.2499135421101002</v>
      </c>
      <c r="O11" s="3">
        <v>2.2496199805502002</v>
      </c>
      <c r="R11" s="2">
        <f>AVERAGE(M11:O11)</f>
        <v>2.3869253158697998</v>
      </c>
      <c r="S11" s="2">
        <f>STDEV(M11:O11)</f>
        <v>0.23756563049990154</v>
      </c>
    </row>
    <row r="12" spans="3:19" x14ac:dyDescent="0.2">
      <c r="C12" s="2" t="s">
        <v>12</v>
      </c>
      <c r="D12" s="6">
        <v>4.0188561877120997E-15</v>
      </c>
      <c r="E12" s="6">
        <v>4.9536756665203003E-15</v>
      </c>
      <c r="F12" s="6">
        <v>3.3184028869029998E-15</v>
      </c>
      <c r="I12" s="7">
        <f>AVERAGE(D12:F12)</f>
        <v>4.0969782470451338E-15</v>
      </c>
      <c r="J12">
        <f>STDEV(D12:F12)</f>
        <v>8.2043071496327376E-16</v>
      </c>
      <c r="L12" s="2"/>
      <c r="M12" s="6"/>
      <c r="N12" s="6"/>
      <c r="O12" s="6"/>
      <c r="P12" s="6"/>
      <c r="Q12" s="6"/>
      <c r="R12" s="7"/>
    </row>
    <row r="13" spans="3:19" x14ac:dyDescent="0.2">
      <c r="M13" s="26" t="s">
        <v>27</v>
      </c>
      <c r="N13" s="26"/>
      <c r="O13" s="26"/>
      <c r="P13" s="26"/>
      <c r="Q13" s="26"/>
      <c r="R13" s="27" t="s">
        <v>9</v>
      </c>
      <c r="S13" s="27" t="s">
        <v>2</v>
      </c>
    </row>
    <row r="14" spans="3:19" x14ac:dyDescent="0.2">
      <c r="D14" s="24" t="s">
        <v>26</v>
      </c>
      <c r="E14" s="24"/>
      <c r="F14" s="24"/>
      <c r="G14" s="24"/>
      <c r="H14" s="24"/>
      <c r="I14" s="25" t="s">
        <v>1</v>
      </c>
      <c r="J14" s="25" t="s">
        <v>2</v>
      </c>
      <c r="L14" s="2" t="s">
        <v>3</v>
      </c>
      <c r="M14" s="3">
        <v>0.10113965008061</v>
      </c>
      <c r="N14" s="3">
        <v>3.4661325283109998</v>
      </c>
      <c r="O14" s="3">
        <v>1.7121280886693999</v>
      </c>
      <c r="P14" s="3">
        <v>2.0759275947243001</v>
      </c>
      <c r="Q14" s="3">
        <v>1.8184375135369</v>
      </c>
      <c r="R14">
        <f>AVERAGE(M14:Q14)</f>
        <v>1.8347530750644421</v>
      </c>
      <c r="S14">
        <f>STDEV(M14:Q14)</f>
        <v>1.197944349868632</v>
      </c>
    </row>
    <row r="15" spans="3:19" x14ac:dyDescent="0.2">
      <c r="C15" s="2" t="s">
        <v>3</v>
      </c>
      <c r="D15" s="3">
        <v>1.2400541714635001</v>
      </c>
      <c r="E15" s="3">
        <v>1.2093200847075001</v>
      </c>
      <c r="F15" s="3">
        <v>2.4555820381403</v>
      </c>
      <c r="G15" s="3"/>
      <c r="I15" s="2">
        <f>AVERAGE(D15:G15)</f>
        <v>1.6349854314371</v>
      </c>
      <c r="J15" s="2">
        <f>STDEV(D15:G15)</f>
        <v>0.7108236344001132</v>
      </c>
    </row>
    <row r="16" spans="3:19" x14ac:dyDescent="0.2">
      <c r="C16" s="2" t="s">
        <v>11</v>
      </c>
      <c r="D16" s="3">
        <v>0.25896623445981998</v>
      </c>
      <c r="E16" s="3">
        <v>0.25308318397315999</v>
      </c>
      <c r="F16" s="3">
        <v>0.25382359540289001</v>
      </c>
      <c r="G16" s="3"/>
      <c r="I16" s="2">
        <f>AVERAGE(D16:G16)</f>
        <v>0.2552910046119567</v>
      </c>
      <c r="J16" s="2">
        <f>STDEV(D16:G16)</f>
        <v>3.2042999387210599E-3</v>
      </c>
      <c r="K16" s="3"/>
      <c r="M16" s="28" t="s">
        <v>28</v>
      </c>
      <c r="N16" s="28"/>
      <c r="O16" s="28"/>
      <c r="P16" s="28"/>
      <c r="Q16" s="28"/>
      <c r="R16" s="29" t="s">
        <v>9</v>
      </c>
      <c r="S16" s="30" t="s">
        <v>2</v>
      </c>
    </row>
    <row r="17" spans="3:19" x14ac:dyDescent="0.2">
      <c r="C17" s="2" t="s">
        <v>12</v>
      </c>
      <c r="D17" s="3">
        <v>1.3100204692493</v>
      </c>
      <c r="E17" s="3">
        <v>1.1848416671261</v>
      </c>
      <c r="F17" s="3">
        <v>0.90666303052927999</v>
      </c>
      <c r="G17" s="3">
        <v>1.3011823956510999</v>
      </c>
      <c r="H17" s="3"/>
      <c r="I17" s="2">
        <f>AVERAGE(D17:H17)</f>
        <v>1.175676890638945</v>
      </c>
      <c r="J17" s="2">
        <f>STDEV(D17:H17)</f>
        <v>0.1881951814485473</v>
      </c>
      <c r="L17" s="2" t="s">
        <v>3</v>
      </c>
      <c r="M17" s="3">
        <v>8.6102161985602006</v>
      </c>
      <c r="N17" s="3">
        <v>89.755503584614999</v>
      </c>
      <c r="O17" s="3">
        <v>30.686358067802999</v>
      </c>
      <c r="P17" s="3">
        <v>41.666954118405002</v>
      </c>
      <c r="Q17" s="3">
        <v>40.174893520062</v>
      </c>
      <c r="R17">
        <f>AVERAGE(M17:Q17)</f>
        <v>42.17878509788904</v>
      </c>
      <c r="S17">
        <f>STDEV(M17:Q17)</f>
        <v>29.693207941224784</v>
      </c>
    </row>
    <row r="18" spans="3:19" x14ac:dyDescent="0.2">
      <c r="D18" s="2"/>
      <c r="E18" s="2"/>
      <c r="F18" s="2"/>
      <c r="G18" s="2"/>
      <c r="H18" s="2"/>
      <c r="I18" s="2"/>
      <c r="J18" s="2"/>
      <c r="K18" s="3"/>
      <c r="M18" s="2"/>
      <c r="N18" s="2"/>
      <c r="O18" s="2"/>
      <c r="P18" s="2"/>
      <c r="Q18" s="2"/>
      <c r="R18" s="2"/>
      <c r="S18" s="2"/>
    </row>
    <row r="19" spans="3:19" x14ac:dyDescent="0.2">
      <c r="D19" s="26" t="s">
        <v>27</v>
      </c>
      <c r="E19" s="26"/>
      <c r="F19" s="26"/>
      <c r="G19" s="26"/>
      <c r="H19" s="26"/>
      <c r="I19" s="27" t="s">
        <v>9</v>
      </c>
      <c r="J19" s="27" t="s">
        <v>2</v>
      </c>
    </row>
    <row r="20" spans="3:19" x14ac:dyDescent="0.2">
      <c r="C20" s="2" t="s">
        <v>3</v>
      </c>
      <c r="D20" s="3">
        <v>3.5567596007684998</v>
      </c>
      <c r="E20" s="3">
        <v>2.3090500599894002</v>
      </c>
      <c r="F20" s="3">
        <v>1.8105622698721999</v>
      </c>
      <c r="I20">
        <f>AVERAGE(D20:F20)</f>
        <v>2.5587906435433667</v>
      </c>
      <c r="J20">
        <f>STDEV(D20:F20)</f>
        <v>0.89948821499380771</v>
      </c>
      <c r="K20" s="3"/>
    </row>
    <row r="21" spans="3:19" x14ac:dyDescent="0.2">
      <c r="C21" s="2" t="s">
        <v>11</v>
      </c>
      <c r="D21" s="3">
        <v>0.90261662741267001</v>
      </c>
      <c r="E21" s="3">
        <v>0.84721525666457997</v>
      </c>
      <c r="F21" s="3">
        <v>0.91323137665877996</v>
      </c>
      <c r="H21" s="3"/>
      <c r="I21">
        <f>AVERAGE(D21:H21)</f>
        <v>0.88768775357867657</v>
      </c>
      <c r="J21">
        <f>STDEV(D21:H21)</f>
        <v>3.5449759946093028E-2</v>
      </c>
      <c r="L21" s="2"/>
      <c r="M21" s="3"/>
      <c r="N21" s="3"/>
      <c r="O21" s="3"/>
      <c r="P21" s="3"/>
      <c r="Q21" s="3"/>
    </row>
    <row r="22" spans="3:19" x14ac:dyDescent="0.2">
      <c r="C22" s="2" t="s">
        <v>12</v>
      </c>
      <c r="D22" s="3">
        <v>1.2501593542417</v>
      </c>
      <c r="E22" s="3">
        <v>2.1698647683266001</v>
      </c>
      <c r="F22" s="3">
        <v>0.89999968052697998</v>
      </c>
      <c r="G22" s="3">
        <v>2.3299876987025998</v>
      </c>
      <c r="H22" s="3">
        <v>0.92679618859801005</v>
      </c>
      <c r="I22">
        <f>AVERAGE(D22:H22)</f>
        <v>1.5153615380791781</v>
      </c>
      <c r="J22">
        <f>STDEV(D22:H22)</f>
        <v>0.68691372177088472</v>
      </c>
      <c r="L22" s="2"/>
      <c r="M22" s="3"/>
      <c r="N22" s="3"/>
      <c r="O22" s="3"/>
      <c r="P22" s="3"/>
      <c r="Q22" s="3"/>
    </row>
    <row r="23" spans="3:19" x14ac:dyDescent="0.2">
      <c r="C23" s="2"/>
      <c r="L23" s="2"/>
    </row>
    <row r="24" spans="3:19" x14ac:dyDescent="0.2">
      <c r="D24" s="28" t="s">
        <v>28</v>
      </c>
      <c r="E24" s="28"/>
      <c r="F24" s="28"/>
      <c r="G24" s="28"/>
      <c r="H24" s="28"/>
      <c r="I24" s="29" t="s">
        <v>9</v>
      </c>
      <c r="J24" s="30" t="s">
        <v>2</v>
      </c>
    </row>
    <row r="25" spans="3:19" x14ac:dyDescent="0.2">
      <c r="C25" s="2" t="s">
        <v>3</v>
      </c>
      <c r="D25" s="3">
        <v>8.8691324619809002</v>
      </c>
      <c r="E25" s="3">
        <v>8.7731464277753002</v>
      </c>
      <c r="F25" s="3">
        <v>68.511900414875001</v>
      </c>
      <c r="G25" s="3">
        <v>68.532075211600002</v>
      </c>
      <c r="H25" s="3">
        <v>18.535504020468998</v>
      </c>
      <c r="I25">
        <f>AVERAGE(D25:H25)</f>
        <v>34.644351707340043</v>
      </c>
      <c r="J25">
        <f>STDEV(D25:H25)</f>
        <v>31.179179043557845</v>
      </c>
    </row>
    <row r="26" spans="3:19" x14ac:dyDescent="0.2">
      <c r="C26" s="2" t="s">
        <v>11</v>
      </c>
      <c r="D26" s="3">
        <v>5.0249267046875996</v>
      </c>
      <c r="E26" s="3">
        <v>9.5194446533699999</v>
      </c>
      <c r="F26" s="3">
        <v>4.6764024299500004</v>
      </c>
      <c r="I26">
        <f>AVERAGE(D26:H26)</f>
        <v>6.4069245960025327</v>
      </c>
      <c r="J26">
        <f>STDEV(D26:H26)</f>
        <v>2.7011484822490655</v>
      </c>
      <c r="L26" s="2"/>
      <c r="M26" s="3"/>
      <c r="N26" s="3"/>
      <c r="O26" s="3"/>
      <c r="P26" s="3"/>
    </row>
    <row r="27" spans="3:19" x14ac:dyDescent="0.2">
      <c r="C27" s="2" t="s">
        <v>12</v>
      </c>
      <c r="D27" s="3">
        <v>9.8869530608076008</v>
      </c>
      <c r="E27" s="3">
        <v>36.614780181466003</v>
      </c>
      <c r="F27" s="3">
        <v>34.743702803315003</v>
      </c>
      <c r="G27" s="3">
        <v>17.445769878305999</v>
      </c>
      <c r="I27">
        <f>AVERAGE(D27:H27)</f>
        <v>24.67280148097365</v>
      </c>
      <c r="J27">
        <f>STDEV(D27:H27)</f>
        <v>13.100702373249996</v>
      </c>
      <c r="L27" s="2"/>
      <c r="M27" s="3"/>
      <c r="N27" s="3"/>
      <c r="O27" s="3"/>
      <c r="P27" s="3"/>
      <c r="Q27" s="3"/>
    </row>
    <row r="33" spans="3:19" x14ac:dyDescent="0.2">
      <c r="D33" s="23" t="s">
        <v>29</v>
      </c>
      <c r="E33" s="23"/>
      <c r="F33" s="23"/>
      <c r="G33" s="23"/>
      <c r="H33" s="23"/>
      <c r="I33" s="23"/>
      <c r="J33" s="23"/>
      <c r="M33" s="23" t="s">
        <v>30</v>
      </c>
      <c r="N33" s="23"/>
      <c r="O33" s="23"/>
      <c r="P33" s="23"/>
      <c r="Q33" s="23"/>
      <c r="R33" s="23"/>
      <c r="S33" s="23"/>
    </row>
    <row r="34" spans="3:19" x14ac:dyDescent="0.2">
      <c r="D34" s="21" t="s">
        <v>24</v>
      </c>
      <c r="E34" s="21"/>
      <c r="F34" s="21"/>
      <c r="G34" s="21"/>
      <c r="H34" s="21"/>
      <c r="I34" s="16" t="s">
        <v>9</v>
      </c>
      <c r="J34" s="16" t="s">
        <v>2</v>
      </c>
      <c r="M34" s="21" t="s">
        <v>24</v>
      </c>
      <c r="N34" s="21"/>
      <c r="O34" s="21"/>
      <c r="P34" s="21"/>
      <c r="Q34" s="21"/>
      <c r="R34" s="16" t="s">
        <v>9</v>
      </c>
      <c r="S34" s="16" t="s">
        <v>2</v>
      </c>
    </row>
    <row r="35" spans="3:19" x14ac:dyDescent="0.2">
      <c r="C35" s="2" t="s">
        <v>3</v>
      </c>
      <c r="D35" s="3">
        <v>275.02660948314002</v>
      </c>
      <c r="E35" s="3">
        <v>611.82717200896002</v>
      </c>
      <c r="F35" s="3">
        <v>228.377743684</v>
      </c>
      <c r="H35" s="3"/>
      <c r="I35">
        <f>AVERAGE(D35:H35)</f>
        <v>371.74384172536674</v>
      </c>
      <c r="J35">
        <f>STDEV(D35:H35)</f>
        <v>209.22244927381061</v>
      </c>
      <c r="L35" s="2" t="s">
        <v>3</v>
      </c>
      <c r="M35" s="3">
        <v>152.93825718763</v>
      </c>
      <c r="N35" s="3">
        <v>652.24505420667003</v>
      </c>
      <c r="O35" s="3">
        <v>604.51245397443995</v>
      </c>
      <c r="Q35" s="3"/>
      <c r="R35">
        <f>AVERAGE(M35:Q35)</f>
        <v>469.89858845624667</v>
      </c>
      <c r="S35">
        <f>STDEV(M35:Q35)</f>
        <v>275.5312849381462</v>
      </c>
    </row>
    <row r="37" spans="3:19" x14ac:dyDescent="0.2">
      <c r="D37" s="22" t="s">
        <v>25</v>
      </c>
      <c r="E37" s="22"/>
      <c r="F37" s="22"/>
      <c r="G37" s="22"/>
      <c r="H37" s="22"/>
      <c r="I37" s="17" t="s">
        <v>9</v>
      </c>
      <c r="J37" s="17" t="s">
        <v>2</v>
      </c>
      <c r="M37" s="22" t="s">
        <v>25</v>
      </c>
      <c r="N37" s="22"/>
      <c r="O37" s="22"/>
      <c r="P37" s="22"/>
      <c r="Q37" s="22"/>
      <c r="R37" s="17" t="s">
        <v>9</v>
      </c>
      <c r="S37" s="17" t="s">
        <v>2</v>
      </c>
    </row>
    <row r="38" spans="3:19" x14ac:dyDescent="0.2">
      <c r="C38" s="2" t="s">
        <v>3</v>
      </c>
      <c r="D38" s="6">
        <v>5.0213831812004E-15</v>
      </c>
      <c r="E38" s="6">
        <v>2.1931157028559E-14</v>
      </c>
      <c r="F38" s="6">
        <v>2.5000458973749001E-15</v>
      </c>
      <c r="G38" s="6"/>
      <c r="H38" s="6"/>
      <c r="I38" s="7">
        <f>AVERAGE(D38:H38)</f>
        <v>9.8175287023781011E-15</v>
      </c>
      <c r="J38">
        <f>STDEV(D38:H38)</f>
        <v>1.0566185633583263E-14</v>
      </c>
      <c r="L38" s="2" t="s">
        <v>3</v>
      </c>
      <c r="M38" s="6">
        <v>1.8888601292554002E-15</v>
      </c>
      <c r="N38" s="6">
        <v>5.3555286160554998E-15</v>
      </c>
      <c r="O38" s="6">
        <v>5.8376295743603003E-15</v>
      </c>
      <c r="Q38" s="6"/>
      <c r="R38" s="7">
        <f>AVERAGE(M38:Q38)</f>
        <v>4.3606727732237332E-15</v>
      </c>
      <c r="S38">
        <f>STDEV(M38:Q38)</f>
        <v>2.1541816644983526E-15</v>
      </c>
    </row>
    <row r="40" spans="3:19" x14ac:dyDescent="0.2">
      <c r="D40" s="24" t="s">
        <v>26</v>
      </c>
      <c r="E40" s="24"/>
      <c r="F40" s="24"/>
      <c r="G40" s="24"/>
      <c r="H40" s="24"/>
      <c r="I40" s="25" t="s">
        <v>1</v>
      </c>
      <c r="J40" s="25" t="s">
        <v>2</v>
      </c>
      <c r="K40" s="3"/>
      <c r="M40" s="24" t="s">
        <v>26</v>
      </c>
      <c r="N40" s="24"/>
      <c r="O40" s="24"/>
      <c r="P40" s="24"/>
      <c r="Q40" s="24"/>
      <c r="R40" s="25" t="s">
        <v>1</v>
      </c>
      <c r="S40" s="25" t="s">
        <v>2</v>
      </c>
    </row>
    <row r="41" spans="3:19" x14ac:dyDescent="0.2">
      <c r="C41" s="2" t="s">
        <v>3</v>
      </c>
      <c r="D41" s="3">
        <v>2.7334872114466</v>
      </c>
      <c r="E41" s="3">
        <v>3.8204227291149002</v>
      </c>
      <c r="F41" s="3">
        <v>3.6493676569298001</v>
      </c>
      <c r="H41" s="2"/>
      <c r="I41" s="2">
        <f>AVERAGE(D41:H41)</f>
        <v>3.4010925324971004</v>
      </c>
      <c r="J41" s="2">
        <f>STDEV(D41:H41)</f>
        <v>0.58445496657250251</v>
      </c>
      <c r="L41" s="2" t="s">
        <v>3</v>
      </c>
      <c r="M41" s="3">
        <v>1.5221332149622999</v>
      </c>
      <c r="N41" s="3">
        <v>2.2496536292082001</v>
      </c>
      <c r="O41" s="3">
        <v>1.2308276738621999</v>
      </c>
      <c r="Q41" s="2"/>
      <c r="R41" s="2">
        <f>AVERAGE(M41:Q41)</f>
        <v>1.6675381726775669</v>
      </c>
      <c r="S41" s="2">
        <f>STDEV(M41:Q41)</f>
        <v>0.52474616065084723</v>
      </c>
    </row>
    <row r="42" spans="3:19" x14ac:dyDescent="0.2">
      <c r="D42" s="2"/>
      <c r="E42" s="2"/>
      <c r="F42" s="2"/>
      <c r="G42" s="2"/>
      <c r="H42" s="2"/>
      <c r="I42" s="2"/>
      <c r="J42" s="2"/>
      <c r="K42" s="3"/>
      <c r="M42" s="2"/>
      <c r="N42" s="2"/>
      <c r="O42" s="2"/>
      <c r="P42" s="2"/>
      <c r="Q42" s="2"/>
      <c r="R42" s="2"/>
      <c r="S42" s="2"/>
    </row>
    <row r="43" spans="3:19" x14ac:dyDescent="0.2">
      <c r="D43" s="26" t="s">
        <v>27</v>
      </c>
      <c r="E43" s="26"/>
      <c r="F43" s="26"/>
      <c r="G43" s="26"/>
      <c r="H43" s="26"/>
      <c r="I43" s="27" t="s">
        <v>9</v>
      </c>
      <c r="J43" s="27" t="s">
        <v>2</v>
      </c>
      <c r="M43" s="26" t="s">
        <v>27</v>
      </c>
      <c r="N43" s="26"/>
      <c r="O43" s="26"/>
      <c r="P43" s="26"/>
      <c r="Q43" s="26"/>
      <c r="R43" s="27" t="s">
        <v>9</v>
      </c>
      <c r="S43" s="27" t="s">
        <v>2</v>
      </c>
    </row>
    <row r="44" spans="3:19" x14ac:dyDescent="0.2">
      <c r="C44" s="2" t="s">
        <v>3</v>
      </c>
      <c r="D44" s="3">
        <v>9.1635454145097994E-2</v>
      </c>
      <c r="E44" s="3">
        <v>2.5572408521496999</v>
      </c>
      <c r="F44" s="3">
        <v>3.5353803169203002</v>
      </c>
      <c r="G44" s="3">
        <v>2.2623223082195998</v>
      </c>
      <c r="I44">
        <f>AVERAGE(D44:H44)</f>
        <v>2.1116447328586747</v>
      </c>
      <c r="J44">
        <f>STDEV(D44:H44)</f>
        <v>1.4524370477070718</v>
      </c>
      <c r="K44" s="3"/>
      <c r="L44" s="2" t="s">
        <v>3</v>
      </c>
      <c r="M44" s="3">
        <v>0.16146596475840999</v>
      </c>
      <c r="N44" s="3">
        <v>9.7145876549515994E-2</v>
      </c>
      <c r="O44" s="3">
        <v>2.2169156699999002</v>
      </c>
      <c r="P44" s="3">
        <v>2.4348400631501002</v>
      </c>
      <c r="R44">
        <f>AVERAGE(M44:Q44)</f>
        <v>1.2275918936144816</v>
      </c>
      <c r="S44">
        <f>STDEV(M44:Q44)</f>
        <v>1.2715793815888796</v>
      </c>
    </row>
    <row r="45" spans="3:19" x14ac:dyDescent="0.2">
      <c r="C45" s="2"/>
      <c r="L45" s="2"/>
    </row>
    <row r="46" spans="3:19" x14ac:dyDescent="0.2">
      <c r="D46" s="28" t="s">
        <v>28</v>
      </c>
      <c r="E46" s="28"/>
      <c r="F46" s="28"/>
      <c r="G46" s="28"/>
      <c r="H46" s="28"/>
      <c r="I46" s="29" t="s">
        <v>9</v>
      </c>
      <c r="J46" s="30" t="s">
        <v>2</v>
      </c>
      <c r="M46" s="28" t="s">
        <v>28</v>
      </c>
      <c r="N46" s="28"/>
      <c r="O46" s="28"/>
      <c r="P46" s="28"/>
      <c r="Q46" s="28"/>
      <c r="R46" s="29" t="s">
        <v>9</v>
      </c>
      <c r="S46" s="30" t="s">
        <v>2</v>
      </c>
    </row>
    <row r="47" spans="3:19" x14ac:dyDescent="0.2">
      <c r="C47" s="2" t="s">
        <v>3</v>
      </c>
      <c r="D47" s="3">
        <v>43.581420231651002</v>
      </c>
      <c r="E47" s="3">
        <v>74.982259791527994</v>
      </c>
      <c r="F47" s="3">
        <v>20.985065733035</v>
      </c>
      <c r="I47">
        <f>AVERAGE(D47:H47)</f>
        <v>46.516248585404661</v>
      </c>
      <c r="J47">
        <f>STDEV(D47:H47)</f>
        <v>27.117967376762142</v>
      </c>
      <c r="L47" s="2" t="s">
        <v>3</v>
      </c>
      <c r="M47" s="3">
        <v>40</v>
      </c>
      <c r="N47" s="3">
        <v>48.9570406295</v>
      </c>
      <c r="O47" s="3"/>
      <c r="R47">
        <f>AVERAGE(M47:Q47)</f>
        <v>44.47852031475</v>
      </c>
      <c r="S47">
        <f>STDEV(M47:Q47)</f>
        <v>6.3335841684828669</v>
      </c>
    </row>
  </sheetData>
  <mergeCells count="24">
    <mergeCell ref="D40:H40"/>
    <mergeCell ref="M40:Q40"/>
    <mergeCell ref="D43:H43"/>
    <mergeCell ref="M43:Q43"/>
    <mergeCell ref="D46:H46"/>
    <mergeCell ref="M46:Q46"/>
    <mergeCell ref="D33:J33"/>
    <mergeCell ref="M33:S33"/>
    <mergeCell ref="D34:H34"/>
    <mergeCell ref="M34:Q34"/>
    <mergeCell ref="D37:H37"/>
    <mergeCell ref="M37:Q37"/>
    <mergeCell ref="M10:Q10"/>
    <mergeCell ref="M13:Q13"/>
    <mergeCell ref="D14:H14"/>
    <mergeCell ref="M16:Q16"/>
    <mergeCell ref="D19:H19"/>
    <mergeCell ref="D24:H24"/>
    <mergeCell ref="D3:J3"/>
    <mergeCell ref="M3:S3"/>
    <mergeCell ref="D4:H4"/>
    <mergeCell ref="M4:Q4"/>
    <mergeCell ref="M7:Q7"/>
    <mergeCell ref="D9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338F-789B-564D-A7CE-BE842D363401}">
  <dimension ref="D2:Z36"/>
  <sheetViews>
    <sheetView workbookViewId="0">
      <selection activeCell="E14" sqref="E14"/>
    </sheetView>
  </sheetViews>
  <sheetFormatPr baseColWidth="10" defaultColWidth="8.83203125" defaultRowHeight="15" x14ac:dyDescent="0.2"/>
  <cols>
    <col min="1" max="3" width="8.83203125" style="31"/>
    <col min="4" max="4" width="17" style="31" bestFit="1" customWidth="1"/>
    <col min="5" max="5" width="20.83203125" style="31" bestFit="1" customWidth="1"/>
    <col min="6" max="25" width="8.83203125" style="31"/>
    <col min="26" max="26" width="18.1640625" style="31" bestFit="1" customWidth="1"/>
    <col min="27" max="16384" width="8.83203125" style="31"/>
  </cols>
  <sheetData>
    <row r="2" spans="4:26" x14ac:dyDescent="0.2">
      <c r="E2" s="32" t="s">
        <v>31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3" t="s">
        <v>9</v>
      </c>
      <c r="Z2" s="34" t="s">
        <v>2</v>
      </c>
    </row>
    <row r="3" spans="4:26" x14ac:dyDescent="0.2">
      <c r="D3" s="35" t="s">
        <v>32</v>
      </c>
      <c r="E3" s="36">
        <v>0.38022727000000001</v>
      </c>
      <c r="F3" s="36">
        <v>0.40322727000000003</v>
      </c>
      <c r="G3" s="36">
        <v>0.36822727</v>
      </c>
      <c r="H3" s="36">
        <v>0.45322727000000002</v>
      </c>
      <c r="I3" s="36">
        <v>0.57322726999999996</v>
      </c>
      <c r="J3" s="36">
        <v>0.34522726999999997</v>
      </c>
      <c r="K3" s="36">
        <v>0.37722727</v>
      </c>
      <c r="L3" s="36">
        <v>0.26022727000000001</v>
      </c>
      <c r="M3" s="36">
        <v>0.30903846000000001</v>
      </c>
      <c r="N3" s="36">
        <v>0.57103846000000003</v>
      </c>
      <c r="O3" s="36">
        <v>0.45903845999999998</v>
      </c>
      <c r="P3" s="36">
        <v>0.36603846000000001</v>
      </c>
      <c r="Q3" s="36">
        <v>0.50703845999999997</v>
      </c>
      <c r="R3" s="36">
        <v>0.32803845999999998</v>
      </c>
      <c r="S3" s="36">
        <v>0.50403845999999997</v>
      </c>
      <c r="T3" s="36">
        <v>0.41503846</v>
      </c>
      <c r="U3" s="36">
        <v>0.51503845999999998</v>
      </c>
      <c r="V3" s="36">
        <v>0.20603846000000001</v>
      </c>
      <c r="Y3" s="31">
        <f>AVERAGE(E3:X3)</f>
        <v>0.40784459777777787</v>
      </c>
      <c r="Z3" s="31">
        <f>STDEV(E3:X3)</f>
        <v>0.10201123312067893</v>
      </c>
    </row>
    <row r="4" spans="4:26" x14ac:dyDescent="0.2">
      <c r="D4" s="35" t="s">
        <v>33</v>
      </c>
      <c r="E4" s="36">
        <v>0.66822727000000004</v>
      </c>
      <c r="F4" s="36">
        <v>0.63722727000000001</v>
      </c>
      <c r="G4" s="36">
        <v>0.66022727000000003</v>
      </c>
      <c r="H4" s="36">
        <v>0.69222726999999995</v>
      </c>
      <c r="I4" s="36">
        <v>0.77422727000000002</v>
      </c>
      <c r="J4" s="36">
        <v>0.55322727000000005</v>
      </c>
      <c r="K4" s="36">
        <v>0.68122727000000005</v>
      </c>
      <c r="L4" s="36">
        <v>0.69522726999999995</v>
      </c>
      <c r="M4" s="36">
        <v>0.57422726999999996</v>
      </c>
      <c r="N4" s="36">
        <v>0.50503845999999997</v>
      </c>
      <c r="O4" s="36">
        <v>0.64603845999999998</v>
      </c>
      <c r="P4" s="36">
        <v>0.63303845999999997</v>
      </c>
      <c r="Q4" s="36">
        <v>0.61103845999999995</v>
      </c>
      <c r="R4" s="36">
        <v>0.69403846000000002</v>
      </c>
      <c r="S4" s="36">
        <v>0.60803845999999995</v>
      </c>
      <c r="T4" s="36">
        <v>0.53703846</v>
      </c>
      <c r="U4" s="36">
        <v>0.57203846000000003</v>
      </c>
      <c r="V4" s="36">
        <v>0.54403846</v>
      </c>
      <c r="Y4" s="31">
        <f t="shared" ref="Y4:Y10" si="0">AVERAGE(E4:X4)</f>
        <v>0.6270217538888887</v>
      </c>
      <c r="Z4" s="31">
        <f t="shared" ref="Z4:Z10" si="1">STDEV(E4:X4)</f>
        <v>6.9890756453218031E-2</v>
      </c>
    </row>
    <row r="5" spans="4:26" x14ac:dyDescent="0.2">
      <c r="D5" s="37" t="s">
        <v>34</v>
      </c>
      <c r="E5" s="36">
        <v>0.21722727</v>
      </c>
      <c r="F5" s="36">
        <v>0.40122727000000002</v>
      </c>
      <c r="G5" s="36">
        <v>0.25522727000000001</v>
      </c>
      <c r="H5" s="36">
        <v>0.28122726999999997</v>
      </c>
      <c r="I5" s="36">
        <v>0.36222726999999999</v>
      </c>
      <c r="J5" s="36">
        <v>0.37022727</v>
      </c>
      <c r="K5" s="36">
        <v>0.13922726999999999</v>
      </c>
      <c r="L5" s="36">
        <v>0.26722727000000002</v>
      </c>
      <c r="M5" s="36">
        <v>0.40622726999999997</v>
      </c>
      <c r="N5" s="36">
        <v>0.21922727</v>
      </c>
      <c r="O5" s="36">
        <v>0.35103846</v>
      </c>
      <c r="P5" s="36">
        <v>0.40503845999999999</v>
      </c>
      <c r="Q5" s="36">
        <v>0.37903846000000002</v>
      </c>
      <c r="R5" s="36">
        <v>0.46503845999999999</v>
      </c>
      <c r="S5" s="36">
        <v>0.43703846000000002</v>
      </c>
      <c r="T5" s="36">
        <v>0.44203846000000002</v>
      </c>
      <c r="U5" s="36">
        <v>0.34503845999999999</v>
      </c>
      <c r="V5" s="36">
        <v>0.32503845999999997</v>
      </c>
      <c r="W5" s="36">
        <v>0.21303846000000001</v>
      </c>
      <c r="Y5" s="31">
        <f t="shared" si="0"/>
        <v>0.33061151789473681</v>
      </c>
      <c r="Z5" s="31">
        <f t="shared" si="1"/>
        <v>9.1736485084088701E-2</v>
      </c>
    </row>
    <row r="6" spans="4:26" x14ac:dyDescent="0.2">
      <c r="D6" s="37" t="s">
        <v>35</v>
      </c>
      <c r="E6" s="36">
        <v>0.50122727</v>
      </c>
      <c r="F6" s="36">
        <v>0.55722727000000005</v>
      </c>
      <c r="G6" s="36">
        <v>0.55422727000000005</v>
      </c>
      <c r="H6" s="36">
        <v>0.61822727</v>
      </c>
      <c r="I6" s="36">
        <v>0.51722727000000002</v>
      </c>
      <c r="J6" s="36">
        <v>0.56022727000000005</v>
      </c>
      <c r="K6" s="36">
        <v>0.52922727000000003</v>
      </c>
      <c r="L6" s="36">
        <v>0.59022726999999997</v>
      </c>
      <c r="M6" s="36">
        <v>0.58022726999999996</v>
      </c>
      <c r="N6" s="36">
        <v>0.54203846</v>
      </c>
      <c r="O6" s="36">
        <v>0.67703846000000001</v>
      </c>
      <c r="P6" s="36">
        <v>0.67003846</v>
      </c>
      <c r="Q6" s="36">
        <v>0.57103846000000003</v>
      </c>
      <c r="R6" s="36">
        <v>0.50903845999999997</v>
      </c>
      <c r="S6" s="36">
        <v>0.47203845999999999</v>
      </c>
      <c r="T6" s="36">
        <v>0.56203846000000002</v>
      </c>
      <c r="U6" s="36">
        <v>0.56403846000000002</v>
      </c>
      <c r="V6" s="36">
        <v>0.58103846000000003</v>
      </c>
      <c r="W6" s="36">
        <v>0.54603846</v>
      </c>
      <c r="Y6" s="31">
        <f t="shared" si="0"/>
        <v>0.56328579105263155</v>
      </c>
      <c r="Z6" s="31">
        <f t="shared" si="1"/>
        <v>5.1652215044792379E-2</v>
      </c>
    </row>
    <row r="7" spans="4:26" x14ac:dyDescent="0.2">
      <c r="D7" s="35" t="s">
        <v>32</v>
      </c>
      <c r="E7" s="36">
        <v>0.43225000000000002</v>
      </c>
      <c r="F7" s="36">
        <v>0.38624999999999998</v>
      </c>
      <c r="G7" s="36">
        <v>0.47425</v>
      </c>
      <c r="H7" s="36">
        <v>0.56925000000000003</v>
      </c>
      <c r="I7" s="36">
        <v>0.44424999999999998</v>
      </c>
      <c r="J7" s="36">
        <v>0.51424999999999998</v>
      </c>
      <c r="K7" s="36">
        <v>0.42225000000000001</v>
      </c>
      <c r="L7" s="36">
        <v>0.55125000000000002</v>
      </c>
      <c r="M7" s="36">
        <v>0.41725000000000001</v>
      </c>
      <c r="N7" s="36">
        <v>0.52825</v>
      </c>
      <c r="O7" s="36">
        <v>0.42925000000000002</v>
      </c>
      <c r="P7" s="36">
        <v>0.32724999999999999</v>
      </c>
      <c r="Q7" s="36">
        <v>0.51224999999999998</v>
      </c>
      <c r="R7" s="36">
        <v>0.42025000000000001</v>
      </c>
      <c r="S7" s="36">
        <v>0.41425000000000001</v>
      </c>
      <c r="T7" s="36">
        <v>0.45924999999999999</v>
      </c>
      <c r="U7" s="36">
        <v>0.45524999999999999</v>
      </c>
      <c r="V7" s="36">
        <v>0.47925000000000001</v>
      </c>
      <c r="Y7" s="31">
        <f t="shared" si="0"/>
        <v>0.45758333333333329</v>
      </c>
      <c r="Z7" s="31">
        <f t="shared" si="1"/>
        <v>6.0893349390553686E-2</v>
      </c>
    </row>
    <row r="8" spans="4:26" x14ac:dyDescent="0.2">
      <c r="D8" s="35" t="s">
        <v>36</v>
      </c>
      <c r="E8" s="36">
        <v>0.40125</v>
      </c>
      <c r="F8" s="36">
        <v>0.66925000000000001</v>
      </c>
      <c r="G8" s="36">
        <v>0.64724999999999999</v>
      </c>
      <c r="H8" s="36">
        <v>0.41425000000000001</v>
      </c>
      <c r="I8" s="36">
        <v>0.47925000000000001</v>
      </c>
      <c r="J8" s="36">
        <v>0.46124999999999999</v>
      </c>
      <c r="K8" s="36">
        <v>0.57025000000000003</v>
      </c>
      <c r="L8" s="36">
        <v>0.63524999999999998</v>
      </c>
      <c r="M8" s="36">
        <v>0.78525</v>
      </c>
      <c r="N8" s="36">
        <v>0.65725</v>
      </c>
      <c r="O8" s="36">
        <v>0.50124999999999997</v>
      </c>
      <c r="P8" s="36">
        <v>0.75724999999999998</v>
      </c>
      <c r="Q8" s="36">
        <v>0.43325000000000002</v>
      </c>
      <c r="R8" s="36">
        <v>0.48725000000000002</v>
      </c>
      <c r="S8" s="36">
        <v>0.42425000000000002</v>
      </c>
      <c r="T8" s="36">
        <v>0.50024999999999997</v>
      </c>
      <c r="U8" s="36">
        <v>0.38424999999999998</v>
      </c>
      <c r="V8" s="36">
        <v>0.38624999999999998</v>
      </c>
      <c r="Y8" s="31">
        <f t="shared" si="0"/>
        <v>0.53302777777777777</v>
      </c>
      <c r="Z8" s="31">
        <f t="shared" si="1"/>
        <v>0.12877822046200013</v>
      </c>
    </row>
    <row r="9" spans="4:26" x14ac:dyDescent="0.2">
      <c r="D9" s="37" t="s">
        <v>37</v>
      </c>
      <c r="E9" s="36">
        <v>0.23125000000000001</v>
      </c>
      <c r="F9" s="36">
        <v>0.26724999999999999</v>
      </c>
      <c r="G9" s="36">
        <v>0.34425</v>
      </c>
      <c r="H9" s="36">
        <v>0.26324999999999998</v>
      </c>
      <c r="I9" s="36">
        <v>0.22425</v>
      </c>
      <c r="J9" s="36">
        <v>0.24024999999999999</v>
      </c>
      <c r="K9" s="36">
        <v>0.28225</v>
      </c>
      <c r="L9" s="36">
        <v>0.35725000000000001</v>
      </c>
      <c r="M9" s="36">
        <v>0.24424999999999999</v>
      </c>
      <c r="N9" s="36">
        <v>0.44524999999999998</v>
      </c>
      <c r="O9" s="36">
        <v>0.25124999999999997</v>
      </c>
      <c r="P9" s="36">
        <v>0.33524999999999999</v>
      </c>
      <c r="Q9" s="36">
        <v>0.30525000000000002</v>
      </c>
      <c r="R9" s="36">
        <v>0.38924999999999998</v>
      </c>
      <c r="S9" s="36">
        <v>0.32824999999999999</v>
      </c>
      <c r="T9" s="36">
        <v>0.23724999999999999</v>
      </c>
      <c r="Y9" s="31">
        <f t="shared" si="0"/>
        <v>0.29662500000000003</v>
      </c>
      <c r="Z9" s="31">
        <f t="shared" si="1"/>
        <v>6.448759570646094E-2</v>
      </c>
    </row>
    <row r="10" spans="4:26" x14ac:dyDescent="0.2">
      <c r="D10" s="37" t="s">
        <v>38</v>
      </c>
      <c r="E10" s="36">
        <v>0.37125000000000002</v>
      </c>
      <c r="F10" s="36">
        <v>0.59125000000000005</v>
      </c>
      <c r="G10" s="36">
        <v>0.45924999999999999</v>
      </c>
      <c r="H10" s="36">
        <v>0.62224999999999997</v>
      </c>
      <c r="I10" s="36">
        <v>0.40825</v>
      </c>
      <c r="J10" s="36">
        <v>0.44024999999999997</v>
      </c>
      <c r="K10" s="36">
        <v>0.38724999999999998</v>
      </c>
      <c r="L10" s="36">
        <v>0.52625</v>
      </c>
      <c r="M10" s="36">
        <v>0.36625000000000002</v>
      </c>
      <c r="N10" s="36">
        <v>0.41225000000000001</v>
      </c>
      <c r="O10" s="36">
        <v>0.36925000000000002</v>
      </c>
      <c r="P10" s="36">
        <v>0.38024999999999998</v>
      </c>
      <c r="Q10" s="36">
        <v>0.32724999999999999</v>
      </c>
      <c r="R10" s="36">
        <v>0.66225000000000001</v>
      </c>
      <c r="S10" s="36">
        <v>0.34225</v>
      </c>
      <c r="T10" s="36">
        <v>0.40525</v>
      </c>
      <c r="U10" s="36">
        <v>0.35625000000000001</v>
      </c>
      <c r="V10" s="36">
        <v>0.53025</v>
      </c>
      <c r="W10" s="36">
        <v>0.38824999999999998</v>
      </c>
      <c r="X10" s="36">
        <v>0.43325000000000002</v>
      </c>
      <c r="Y10" s="31">
        <f t="shared" si="0"/>
        <v>0.43895000000000001</v>
      </c>
      <c r="Z10" s="31">
        <f t="shared" si="1"/>
        <v>9.6772712552334841E-2</v>
      </c>
    </row>
    <row r="12" spans="4:26" x14ac:dyDescent="0.2">
      <c r="L12" s="36"/>
      <c r="M12" s="36"/>
      <c r="N12" s="36"/>
      <c r="O12" s="36"/>
    </row>
    <row r="13" spans="4:26" x14ac:dyDescent="0.2">
      <c r="L13" s="36"/>
      <c r="M13" s="36"/>
      <c r="N13" s="36"/>
      <c r="O13" s="36"/>
    </row>
    <row r="14" spans="4:26" x14ac:dyDescent="0.2">
      <c r="E14" s="36"/>
      <c r="F14" s="36"/>
      <c r="G14" s="36"/>
      <c r="H14" s="36"/>
      <c r="L14" s="36"/>
      <c r="M14" s="36"/>
      <c r="N14" s="36"/>
      <c r="O14" s="36"/>
    </row>
    <row r="15" spans="4:26" x14ac:dyDescent="0.2">
      <c r="E15" s="36"/>
      <c r="F15" s="36"/>
      <c r="G15" s="36"/>
      <c r="H15" s="36"/>
      <c r="L15" s="36"/>
      <c r="M15" s="36"/>
      <c r="N15" s="36"/>
      <c r="O15" s="36"/>
    </row>
    <row r="16" spans="4:26" x14ac:dyDescent="0.2">
      <c r="E16" s="36"/>
      <c r="F16" s="36"/>
      <c r="G16" s="36"/>
      <c r="H16" s="36"/>
      <c r="L16" s="36"/>
      <c r="M16" s="36"/>
      <c r="N16" s="36"/>
      <c r="O16" s="36"/>
    </row>
    <row r="17" spans="5:15" x14ac:dyDescent="0.2">
      <c r="E17" s="36"/>
      <c r="F17" s="36"/>
      <c r="G17" s="36"/>
      <c r="H17" s="36"/>
      <c r="L17" s="36"/>
      <c r="M17" s="36"/>
      <c r="N17" s="36"/>
      <c r="O17" s="36"/>
    </row>
    <row r="18" spans="5:15" x14ac:dyDescent="0.2">
      <c r="E18" s="36"/>
      <c r="F18" s="36"/>
      <c r="G18" s="36"/>
      <c r="H18" s="36"/>
      <c r="L18" s="36"/>
      <c r="M18" s="36"/>
      <c r="N18" s="36"/>
      <c r="O18" s="36"/>
    </row>
    <row r="19" spans="5:15" x14ac:dyDescent="0.2">
      <c r="E19" s="36"/>
      <c r="F19" s="36"/>
      <c r="G19" s="36"/>
      <c r="H19" s="36"/>
      <c r="L19" s="36"/>
      <c r="M19" s="36"/>
      <c r="N19" s="36"/>
      <c r="O19" s="36"/>
    </row>
    <row r="20" spans="5:15" x14ac:dyDescent="0.2">
      <c r="E20" s="36"/>
      <c r="F20" s="36"/>
      <c r="G20" s="36"/>
      <c r="H20" s="36"/>
      <c r="L20" s="36"/>
      <c r="M20" s="36"/>
      <c r="N20" s="36"/>
      <c r="O20" s="36"/>
    </row>
    <row r="21" spans="5:15" x14ac:dyDescent="0.2">
      <c r="E21" s="36"/>
      <c r="F21" s="36"/>
      <c r="G21" s="36"/>
      <c r="H21" s="36"/>
      <c r="L21" s="36"/>
      <c r="M21" s="36"/>
      <c r="N21" s="36"/>
      <c r="O21" s="36"/>
    </row>
    <row r="22" spans="5:15" x14ac:dyDescent="0.2">
      <c r="E22" s="36"/>
      <c r="F22" s="36"/>
      <c r="G22" s="36"/>
      <c r="H22" s="36"/>
      <c r="L22" s="36"/>
      <c r="M22" s="36"/>
      <c r="N22" s="36"/>
      <c r="O22" s="36"/>
    </row>
    <row r="23" spans="5:15" x14ac:dyDescent="0.2">
      <c r="E23" s="36"/>
      <c r="F23" s="36"/>
      <c r="G23" s="36"/>
      <c r="H23" s="36"/>
      <c r="L23" s="36"/>
      <c r="M23" s="36"/>
      <c r="N23" s="36"/>
      <c r="O23" s="36"/>
    </row>
    <row r="24" spans="5:15" x14ac:dyDescent="0.2">
      <c r="E24" s="36"/>
      <c r="F24" s="36"/>
      <c r="G24" s="36"/>
      <c r="H24" s="36"/>
      <c r="L24" s="36"/>
      <c r="M24" s="36"/>
      <c r="N24" s="36"/>
      <c r="O24" s="36"/>
    </row>
    <row r="25" spans="5:15" x14ac:dyDescent="0.2">
      <c r="E25" s="36"/>
      <c r="F25" s="36"/>
      <c r="G25" s="36"/>
      <c r="H25" s="36"/>
      <c r="L25" s="36"/>
      <c r="M25" s="36"/>
      <c r="N25" s="36"/>
      <c r="O25" s="36"/>
    </row>
    <row r="26" spans="5:15" x14ac:dyDescent="0.2">
      <c r="E26" s="36"/>
      <c r="F26" s="36"/>
      <c r="G26" s="36"/>
      <c r="H26" s="36"/>
      <c r="L26" s="36"/>
      <c r="M26" s="36"/>
      <c r="N26" s="36"/>
      <c r="O26" s="36"/>
    </row>
    <row r="27" spans="5:15" x14ac:dyDescent="0.2">
      <c r="E27" s="36"/>
      <c r="F27" s="36"/>
      <c r="G27" s="36"/>
      <c r="H27" s="36"/>
      <c r="L27" s="36"/>
      <c r="M27" s="36"/>
      <c r="N27" s="36"/>
      <c r="O27" s="36"/>
    </row>
    <row r="28" spans="5:15" x14ac:dyDescent="0.2">
      <c r="E28" s="36"/>
      <c r="F28" s="36"/>
      <c r="G28" s="36"/>
      <c r="H28" s="36"/>
      <c r="L28" s="36"/>
      <c r="M28" s="36"/>
      <c r="N28" s="36"/>
      <c r="O28" s="36"/>
    </row>
    <row r="29" spans="5:15" x14ac:dyDescent="0.2">
      <c r="E29" s="36"/>
      <c r="F29" s="36"/>
      <c r="G29" s="36"/>
      <c r="H29" s="36"/>
      <c r="L29" s="36"/>
      <c r="M29" s="36"/>
      <c r="N29" s="36"/>
      <c r="O29" s="36"/>
    </row>
    <row r="30" spans="5:15" x14ac:dyDescent="0.2">
      <c r="E30" s="36"/>
      <c r="F30" s="36"/>
      <c r="G30" s="36"/>
      <c r="H30" s="36"/>
      <c r="L30" s="36"/>
      <c r="M30" s="36"/>
      <c r="N30" s="36"/>
      <c r="O30" s="36"/>
    </row>
    <row r="31" spans="5:15" x14ac:dyDescent="0.2">
      <c r="E31" s="36"/>
      <c r="F31" s="36"/>
      <c r="G31" s="36"/>
      <c r="H31" s="36"/>
    </row>
    <row r="32" spans="5:15" x14ac:dyDescent="0.2">
      <c r="E32" s="36"/>
      <c r="F32" s="36"/>
      <c r="G32" s="36"/>
      <c r="H32" s="36"/>
    </row>
    <row r="33" spans="5:8" x14ac:dyDescent="0.2">
      <c r="E33" s="36"/>
      <c r="F33" s="36"/>
      <c r="G33" s="36"/>
      <c r="H33" s="36"/>
    </row>
    <row r="34" spans="5:8" x14ac:dyDescent="0.2">
      <c r="E34" s="36"/>
      <c r="F34" s="36"/>
      <c r="G34" s="36"/>
      <c r="H34" s="36"/>
    </row>
    <row r="35" spans="5:8" x14ac:dyDescent="0.2">
      <c r="E35" s="36"/>
      <c r="F35" s="36"/>
      <c r="G35" s="36"/>
      <c r="H35" s="36"/>
    </row>
    <row r="36" spans="5:8" x14ac:dyDescent="0.2">
      <c r="E36" s="36"/>
      <c r="F36" s="36"/>
      <c r="G36" s="36"/>
      <c r="H36" s="36"/>
    </row>
  </sheetData>
  <mergeCells count="1">
    <mergeCell ref="E2:X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3E4E-C93B-FF4B-ADEE-88FA99C2BACE}">
  <dimension ref="C3:L23"/>
  <sheetViews>
    <sheetView workbookViewId="0">
      <selection activeCell="J16" sqref="J16"/>
    </sheetView>
  </sheetViews>
  <sheetFormatPr baseColWidth="10" defaultColWidth="8.83203125" defaultRowHeight="15" x14ac:dyDescent="0.2"/>
  <cols>
    <col min="1" max="2" width="8.83203125" style="31"/>
    <col min="3" max="3" width="13.5" style="31" bestFit="1" customWidth="1"/>
    <col min="4" max="9" width="8.83203125" style="31"/>
    <col min="10" max="10" width="18.1640625" style="31" bestFit="1" customWidth="1"/>
    <col min="11" max="16384" width="8.83203125" style="31"/>
  </cols>
  <sheetData>
    <row r="3" spans="3:10" x14ac:dyDescent="0.2">
      <c r="D3" s="38" t="s">
        <v>39</v>
      </c>
      <c r="E3" s="38"/>
      <c r="F3" s="38"/>
      <c r="G3" s="38"/>
      <c r="H3" s="38"/>
      <c r="I3" s="39" t="s">
        <v>9</v>
      </c>
      <c r="J3" s="40" t="s">
        <v>2</v>
      </c>
    </row>
    <row r="4" spans="3:10" x14ac:dyDescent="0.2">
      <c r="C4" s="41" t="s">
        <v>40</v>
      </c>
      <c r="D4" s="42">
        <v>24.25009</v>
      </c>
      <c r="E4" s="42">
        <v>21.632449999999999</v>
      </c>
      <c r="F4" s="42">
        <v>19.17182</v>
      </c>
      <c r="G4" s="42">
        <v>19.91939</v>
      </c>
      <c r="I4" s="31">
        <f>AVERAGE(D4:H4)</f>
        <v>21.243437499999999</v>
      </c>
      <c r="J4" s="31">
        <f>STDEV(D4:H4)</f>
        <v>2.2535890507865446</v>
      </c>
    </row>
    <row r="5" spans="3:10" x14ac:dyDescent="0.2">
      <c r="C5" s="43" t="s">
        <v>41</v>
      </c>
      <c r="D5" s="42">
        <v>12.877660000000001</v>
      </c>
      <c r="E5" s="42">
        <v>15.60178</v>
      </c>
      <c r="F5" s="42">
        <v>16.69143</v>
      </c>
      <c r="G5" s="42">
        <v>13.725849999999999</v>
      </c>
      <c r="I5" s="31">
        <f t="shared" ref="I5:I9" si="0">AVERAGE(D5:H5)</f>
        <v>14.72418</v>
      </c>
      <c r="J5" s="31">
        <f t="shared" ref="J5:J9" si="1">STDEV(D5:H5)</f>
        <v>1.7365246156043834</v>
      </c>
    </row>
    <row r="6" spans="3:10" x14ac:dyDescent="0.2">
      <c r="C6" s="43" t="s">
        <v>42</v>
      </c>
      <c r="D6" s="42">
        <v>15.697050000000001</v>
      </c>
      <c r="E6" s="42">
        <v>18.616569999999999</v>
      </c>
      <c r="F6" s="42">
        <v>18.034800000000001</v>
      </c>
      <c r="G6" s="42">
        <v>16.972670000000001</v>
      </c>
      <c r="I6" s="31">
        <f t="shared" si="0"/>
        <v>17.3302725</v>
      </c>
      <c r="J6" s="31">
        <f t="shared" si="1"/>
        <v>1.2840321308642029</v>
      </c>
    </row>
    <row r="7" spans="3:10" x14ac:dyDescent="0.2">
      <c r="C7" s="43" t="s">
        <v>43</v>
      </c>
      <c r="D7" s="42">
        <v>21.775279999999999</v>
      </c>
      <c r="E7" s="42">
        <v>27.011240000000001</v>
      </c>
      <c r="F7" s="42">
        <v>27.760680000000001</v>
      </c>
      <c r="G7" s="42">
        <v>25.316240000000001</v>
      </c>
      <c r="H7" s="42">
        <v>26.512820000000001</v>
      </c>
      <c r="I7" s="31">
        <f t="shared" si="0"/>
        <v>25.675252</v>
      </c>
      <c r="J7" s="31">
        <f t="shared" si="1"/>
        <v>2.3544673097581978</v>
      </c>
    </row>
    <row r="8" spans="3:10" x14ac:dyDescent="0.2">
      <c r="C8" s="43" t="s">
        <v>44</v>
      </c>
      <c r="D8" s="42">
        <v>27.581849999999999</v>
      </c>
      <c r="E8" s="42">
        <v>39.455249999999999</v>
      </c>
      <c r="F8" s="42">
        <v>33.4786</v>
      </c>
      <c r="G8" s="42">
        <v>31.424119999999998</v>
      </c>
      <c r="I8" s="31">
        <f t="shared" si="0"/>
        <v>32.984954999999999</v>
      </c>
      <c r="J8" s="31">
        <f t="shared" si="1"/>
        <v>4.9577599885196788</v>
      </c>
    </row>
    <row r="9" spans="3:10" x14ac:dyDescent="0.2">
      <c r="C9" s="43" t="s">
        <v>45</v>
      </c>
      <c r="D9" s="42">
        <v>35.428570000000001</v>
      </c>
      <c r="E9" s="42">
        <v>34.360979999999998</v>
      </c>
      <c r="F9" s="42">
        <v>37.073169999999998</v>
      </c>
      <c r="G9" s="42">
        <v>31.073170000000001</v>
      </c>
      <c r="I9" s="31">
        <f t="shared" si="0"/>
        <v>34.4839725</v>
      </c>
      <c r="J9" s="31">
        <f t="shared" si="1"/>
        <v>2.5327790389264111</v>
      </c>
    </row>
    <row r="12" spans="3:10" x14ac:dyDescent="0.2">
      <c r="J12" s="42"/>
    </row>
    <row r="13" spans="3:10" x14ac:dyDescent="0.2">
      <c r="J13" s="42"/>
    </row>
    <row r="14" spans="3:10" x14ac:dyDescent="0.2">
      <c r="J14" s="42"/>
    </row>
    <row r="15" spans="3:10" x14ac:dyDescent="0.2">
      <c r="J15" s="42"/>
    </row>
    <row r="18" spans="8:12" x14ac:dyDescent="0.2">
      <c r="K18" s="42"/>
      <c r="L18" s="42"/>
    </row>
    <row r="19" spans="8:12" x14ac:dyDescent="0.2">
      <c r="H19" s="42"/>
      <c r="I19" s="42"/>
      <c r="J19" s="42"/>
      <c r="K19" s="42"/>
      <c r="L19" s="42"/>
    </row>
    <row r="20" spans="8:12" x14ac:dyDescent="0.2">
      <c r="H20" s="42"/>
      <c r="I20" s="42"/>
      <c r="J20" s="42"/>
      <c r="K20" s="42"/>
      <c r="L20" s="42"/>
    </row>
    <row r="21" spans="8:12" x14ac:dyDescent="0.2">
      <c r="H21" s="42"/>
      <c r="I21" s="42"/>
      <c r="J21" s="42"/>
      <c r="K21" s="42"/>
      <c r="L21" s="42"/>
    </row>
    <row r="22" spans="8:12" x14ac:dyDescent="0.2">
      <c r="H22" s="42"/>
      <c r="I22" s="42"/>
      <c r="J22" s="42"/>
    </row>
    <row r="23" spans="8:12" x14ac:dyDescent="0.2">
      <c r="H23" s="42"/>
      <c r="I23" s="42"/>
      <c r="J23" s="42"/>
    </row>
  </sheetData>
  <mergeCells count="1">
    <mergeCell ref="D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91695-FDD1-D246-922C-288B1C6C53F8}">
  <dimension ref="C2:Z73"/>
  <sheetViews>
    <sheetView topLeftCell="I37" workbookViewId="0">
      <selection activeCell="AB52" sqref="AB52:AB55"/>
    </sheetView>
  </sheetViews>
  <sheetFormatPr baseColWidth="10" defaultColWidth="8.83203125" defaultRowHeight="13" x14ac:dyDescent="0.15"/>
  <cols>
    <col min="1" max="5" width="8.83203125" style="58"/>
    <col min="6" max="6" width="12.83203125" style="58" bestFit="1" customWidth="1"/>
    <col min="7" max="16384" width="8.83203125" style="58"/>
  </cols>
  <sheetData>
    <row r="2" spans="3:26" x14ac:dyDescent="0.15">
      <c r="C2" s="57" t="s">
        <v>63</v>
      </c>
      <c r="D2" s="57"/>
      <c r="E2" s="57"/>
      <c r="F2" s="57"/>
      <c r="G2" s="57"/>
      <c r="H2" s="57"/>
      <c r="I2" s="57" t="s">
        <v>64</v>
      </c>
      <c r="J2" s="57"/>
      <c r="K2" s="57"/>
      <c r="L2" s="57"/>
      <c r="M2" s="57"/>
      <c r="N2" s="57"/>
      <c r="O2" s="57" t="s">
        <v>65</v>
      </c>
      <c r="P2" s="57"/>
      <c r="Q2" s="57"/>
      <c r="R2" s="57"/>
      <c r="S2" s="57"/>
      <c r="T2" s="57"/>
      <c r="U2" s="57" t="s">
        <v>66</v>
      </c>
      <c r="V2" s="57"/>
      <c r="W2" s="57"/>
      <c r="X2" s="57"/>
      <c r="Y2" s="57"/>
      <c r="Z2" s="57"/>
    </row>
    <row r="3" spans="3:26" x14ac:dyDescent="0.15">
      <c r="C3" s="59" t="s">
        <v>67</v>
      </c>
      <c r="D3" s="59"/>
      <c r="E3" s="59"/>
      <c r="F3" s="59"/>
      <c r="G3" s="59"/>
      <c r="H3" s="59"/>
      <c r="I3" s="59" t="s">
        <v>67</v>
      </c>
      <c r="J3" s="59"/>
      <c r="K3" s="59"/>
      <c r="L3" s="59"/>
      <c r="M3" s="59"/>
      <c r="N3" s="59"/>
      <c r="O3" s="59" t="s">
        <v>67</v>
      </c>
      <c r="P3" s="59"/>
      <c r="Q3" s="59"/>
      <c r="R3" s="59"/>
      <c r="S3" s="59"/>
      <c r="T3" s="59"/>
      <c r="U3" s="59" t="s">
        <v>67</v>
      </c>
      <c r="V3" s="59"/>
      <c r="W3" s="59"/>
      <c r="X3" s="59"/>
      <c r="Y3" s="59"/>
      <c r="Z3" s="59"/>
    </row>
    <row r="4" spans="3:26" x14ac:dyDescent="0.15">
      <c r="D4" s="58" t="s">
        <v>68</v>
      </c>
      <c r="E4" s="58" t="s">
        <v>69</v>
      </c>
      <c r="F4" s="58" t="s">
        <v>70</v>
      </c>
      <c r="G4" s="58" t="s">
        <v>71</v>
      </c>
      <c r="H4" s="58" t="s">
        <v>72</v>
      </c>
      <c r="J4" s="58" t="s">
        <v>68</v>
      </c>
      <c r="K4" s="58" t="s">
        <v>69</v>
      </c>
      <c r="L4" s="58" t="s">
        <v>70</v>
      </c>
      <c r="M4" s="58" t="s">
        <v>71</v>
      </c>
      <c r="N4" s="58" t="s">
        <v>72</v>
      </c>
      <c r="P4" s="58" t="s">
        <v>68</v>
      </c>
      <c r="Q4" s="58" t="s">
        <v>69</v>
      </c>
      <c r="R4" s="58" t="s">
        <v>70</v>
      </c>
      <c r="S4" s="58" t="s">
        <v>71</v>
      </c>
      <c r="T4" s="58" t="s">
        <v>72</v>
      </c>
      <c r="V4" s="58" t="s">
        <v>68</v>
      </c>
      <c r="W4" s="58" t="s">
        <v>69</v>
      </c>
      <c r="X4" s="58" t="s">
        <v>70</v>
      </c>
      <c r="Y4" s="58" t="s">
        <v>71</v>
      </c>
      <c r="Z4" s="58" t="s">
        <v>72</v>
      </c>
    </row>
    <row r="5" spans="3:26" x14ac:dyDescent="0.15">
      <c r="C5" s="58" t="s">
        <v>55</v>
      </c>
      <c r="D5" s="58" t="s">
        <v>73</v>
      </c>
      <c r="E5" s="58">
        <v>20.864482879638672</v>
      </c>
      <c r="I5" s="58" t="s">
        <v>55</v>
      </c>
      <c r="J5" s="58" t="s">
        <v>73</v>
      </c>
      <c r="K5" s="58">
        <v>20.298187255859375</v>
      </c>
      <c r="O5" s="58" t="s">
        <v>55</v>
      </c>
      <c r="P5" s="58" t="s">
        <v>73</v>
      </c>
      <c r="Q5" s="58">
        <v>20.972423553466797</v>
      </c>
      <c r="U5" s="58" t="s">
        <v>55</v>
      </c>
      <c r="V5" s="58" t="s">
        <v>73</v>
      </c>
      <c r="W5" s="58">
        <v>19.132465362548828</v>
      </c>
    </row>
    <row r="6" spans="3:26" x14ac:dyDescent="0.15">
      <c r="D6" s="58" t="s">
        <v>74</v>
      </c>
      <c r="E6" s="58">
        <v>26.21116828918457</v>
      </c>
      <c r="F6" s="58">
        <v>5.3466854095458984</v>
      </c>
      <c r="G6" s="58">
        <v>0</v>
      </c>
      <c r="H6" s="58">
        <v>1</v>
      </c>
      <c r="J6" s="58" t="s">
        <v>74</v>
      </c>
      <c r="K6" s="58">
        <v>23.83233642578125</v>
      </c>
      <c r="L6" s="58">
        <v>3.534149169921875</v>
      </c>
      <c r="M6" s="58">
        <f>L6-F6</f>
        <v>-1.8125362396240234</v>
      </c>
      <c r="N6" s="58">
        <f>2^-M6</f>
        <v>3.5125925538319822</v>
      </c>
      <c r="P6" s="58" t="s">
        <v>74</v>
      </c>
      <c r="Q6" s="58">
        <v>22.759792327880859</v>
      </c>
      <c r="R6" s="58">
        <v>1.7873687744140625</v>
      </c>
      <c r="S6" s="58">
        <f>R6-F6</f>
        <v>-3.5593166351318359</v>
      </c>
      <c r="T6" s="58">
        <f>2^-S6</f>
        <v>11.78856849574033</v>
      </c>
      <c r="V6" s="58" t="s">
        <v>74</v>
      </c>
      <c r="W6" s="58">
        <v>19.910491943359375</v>
      </c>
      <c r="X6" s="58">
        <v>0.77802658081054688</v>
      </c>
      <c r="Y6" s="58">
        <f>X6-F6</f>
        <v>-4.5686588287353516</v>
      </c>
      <c r="Z6" s="58">
        <f>2^-Y6</f>
        <v>23.730306489891934</v>
      </c>
    </row>
    <row r="7" spans="3:26" x14ac:dyDescent="0.15">
      <c r="D7" s="58" t="s">
        <v>75</v>
      </c>
      <c r="E7" s="58">
        <v>25.999601364135742</v>
      </c>
      <c r="F7" s="58">
        <v>5.1351184844970703</v>
      </c>
      <c r="G7" s="58">
        <v>0</v>
      </c>
      <c r="H7" s="58">
        <v>1</v>
      </c>
      <c r="J7" s="58" t="s">
        <v>75</v>
      </c>
      <c r="K7" s="58">
        <v>22.825109481811523</v>
      </c>
      <c r="L7" s="58">
        <v>2.5269222259521484</v>
      </c>
      <c r="M7" s="58">
        <f t="shared" ref="M7:M8" si="0">L7-F7</f>
        <v>-2.6081962585449219</v>
      </c>
      <c r="N7" s="58">
        <f t="shared" ref="N7:N8" si="1">2^-M7</f>
        <v>6.0974087323852135</v>
      </c>
      <c r="P7" s="58" t="s">
        <v>75</v>
      </c>
      <c r="Q7" s="58">
        <v>21.432718276977539</v>
      </c>
      <c r="R7" s="58">
        <v>0.46029472351074219</v>
      </c>
      <c r="S7" s="58">
        <f>R7-F7</f>
        <v>-4.6748237609863281</v>
      </c>
      <c r="T7" s="58">
        <f t="shared" ref="T7:T9" si="2">2^-S7</f>
        <v>25.542427920670416</v>
      </c>
      <c r="V7" s="58" t="s">
        <v>75</v>
      </c>
      <c r="W7" s="58">
        <v>19.123861312866211</v>
      </c>
      <c r="X7" s="58">
        <v>-8.6040496826171875E-3</v>
      </c>
      <c r="Y7" s="58">
        <f t="shared" ref="Y7:Y8" si="3">X7-F7</f>
        <v>-5.1437225341796875</v>
      </c>
      <c r="Z7" s="58">
        <f t="shared" ref="Z7:Z9" si="4">2^-Y7</f>
        <v>35.352063786408884</v>
      </c>
    </row>
    <row r="8" spans="3:26" x14ac:dyDescent="0.15">
      <c r="D8" s="58" t="s">
        <v>76</v>
      </c>
      <c r="E8" s="58">
        <v>27.171859741210938</v>
      </c>
      <c r="F8" s="58">
        <v>6.3073768615722656</v>
      </c>
      <c r="G8" s="58">
        <v>0</v>
      </c>
      <c r="H8" s="58">
        <v>1</v>
      </c>
      <c r="J8" s="58" t="s">
        <v>76</v>
      </c>
      <c r="K8" s="58">
        <v>23.602272033691399</v>
      </c>
      <c r="L8" s="58">
        <v>3.3040847778320241</v>
      </c>
      <c r="M8" s="58">
        <f t="shared" si="0"/>
        <v>-3.0032920837402415</v>
      </c>
      <c r="N8" s="58">
        <f t="shared" si="1"/>
        <v>8.0182760325976155</v>
      </c>
      <c r="P8" s="58" t="s">
        <v>76</v>
      </c>
      <c r="Q8" s="58">
        <v>18.952840805053711</v>
      </c>
      <c r="R8" s="58">
        <v>-2.0195827484130859</v>
      </c>
      <c r="S8" s="58">
        <f t="shared" ref="S8:S9" si="5">R8-F8</f>
        <v>-8.3269596099853516</v>
      </c>
      <c r="T8" s="58">
        <f t="shared" si="2"/>
        <v>321.11797414054524</v>
      </c>
      <c r="V8" s="58" t="s">
        <v>76</v>
      </c>
      <c r="W8" s="58">
        <v>21.076282501220703</v>
      </c>
      <c r="X8" s="58">
        <v>1.943817138671875</v>
      </c>
      <c r="Y8" s="58">
        <f t="shared" si="3"/>
        <v>-4.3635597229003906</v>
      </c>
      <c r="Z8" s="58">
        <f t="shared" si="4"/>
        <v>20.585544766825993</v>
      </c>
    </row>
    <row r="9" spans="3:26" x14ac:dyDescent="0.15">
      <c r="D9" s="58" t="s">
        <v>77</v>
      </c>
      <c r="E9" s="58">
        <v>24.808115005493164</v>
      </c>
      <c r="F9" s="58">
        <v>3.9436321258544922</v>
      </c>
      <c r="G9" s="58">
        <v>0</v>
      </c>
      <c r="H9" s="58">
        <v>1</v>
      </c>
      <c r="J9" s="58" t="s">
        <v>77</v>
      </c>
      <c r="K9" s="58">
        <v>22.926155090332031</v>
      </c>
      <c r="L9" s="58">
        <v>2.6279678344726562</v>
      </c>
      <c r="M9" s="58">
        <f>L9-F9</f>
        <v>-1.3156642913818359</v>
      </c>
      <c r="N9" s="58">
        <f>2^-M9</f>
        <v>2.489169184944664</v>
      </c>
      <c r="P9" s="58" t="s">
        <v>77</v>
      </c>
      <c r="Q9" s="58">
        <v>20.405950546264648</v>
      </c>
      <c r="R9" s="58">
        <v>-0.56647300720214844</v>
      </c>
      <c r="S9" s="58">
        <f t="shared" si="5"/>
        <v>-4.5101051330566406</v>
      </c>
      <c r="T9" s="58">
        <f t="shared" si="2"/>
        <v>22.786463579761342</v>
      </c>
      <c r="V9" s="58" t="s">
        <v>77</v>
      </c>
      <c r="W9" s="58">
        <v>19.923818588256836</v>
      </c>
      <c r="X9" s="58">
        <v>0.79135322570800781</v>
      </c>
      <c r="Y9" s="58">
        <f>X9-F9</f>
        <v>-3.1522789001464844</v>
      </c>
      <c r="Z9" s="58">
        <f t="shared" si="4"/>
        <v>8.8905883814445712</v>
      </c>
    </row>
    <row r="10" spans="3:26" x14ac:dyDescent="0.15">
      <c r="C10" s="58" t="s">
        <v>78</v>
      </c>
      <c r="D10" s="58" t="s">
        <v>73</v>
      </c>
      <c r="E10" s="58">
        <v>25.721158981323242</v>
      </c>
      <c r="I10" s="58" t="s">
        <v>78</v>
      </c>
      <c r="J10" s="58" t="s">
        <v>73</v>
      </c>
      <c r="K10" s="58">
        <v>19.850692749023438</v>
      </c>
      <c r="O10" s="58" t="s">
        <v>78</v>
      </c>
      <c r="P10" s="58" t="s">
        <v>73</v>
      </c>
      <c r="Q10" s="58">
        <v>21.283363342285156</v>
      </c>
      <c r="U10" s="58" t="s">
        <v>78</v>
      </c>
      <c r="V10" s="58" t="s">
        <v>73</v>
      </c>
      <c r="W10" s="58">
        <v>21.4404296875</v>
      </c>
    </row>
    <row r="11" spans="3:26" x14ac:dyDescent="0.15">
      <c r="D11" s="58" t="s">
        <v>74</v>
      </c>
      <c r="E11" s="58">
        <v>27.240816116333008</v>
      </c>
      <c r="F11" s="58">
        <v>1.5196571350097656</v>
      </c>
      <c r="G11" s="58">
        <v>-3.8270282745361328</v>
      </c>
      <c r="H11" s="58">
        <v>14.192219024707059</v>
      </c>
      <c r="J11" s="58" t="s">
        <v>74</v>
      </c>
      <c r="K11" s="58">
        <v>22.775310516357422</v>
      </c>
      <c r="L11" s="58">
        <v>2.9246177673339844</v>
      </c>
      <c r="M11" s="58">
        <v>-0.60953140258789062</v>
      </c>
      <c r="N11" s="58">
        <v>1.525763549824928</v>
      </c>
      <c r="P11" s="58" t="s">
        <v>74</v>
      </c>
      <c r="Q11" s="58">
        <v>22.40495491027832</v>
      </c>
      <c r="R11" s="58">
        <v>1.1215915679931641</v>
      </c>
      <c r="S11" s="58">
        <v>-0.66577720642089844</v>
      </c>
      <c r="T11" s="58">
        <v>1.5864226782074122</v>
      </c>
      <c r="V11" s="58" t="s">
        <v>74</v>
      </c>
      <c r="W11" s="58">
        <v>21.869340896606445</v>
      </c>
      <c r="X11" s="58">
        <v>0.42891120910644531</v>
      </c>
      <c r="Y11" s="58">
        <v>-0.34911537170410156</v>
      </c>
      <c r="Z11" s="58">
        <v>1.273779334841098</v>
      </c>
    </row>
    <row r="12" spans="3:26" x14ac:dyDescent="0.15">
      <c r="D12" s="58" t="s">
        <v>75</v>
      </c>
      <c r="E12" s="58">
        <v>27.150680541992188</v>
      </c>
      <c r="F12" s="58">
        <v>1.4295215606689453</v>
      </c>
      <c r="G12" s="58">
        <v>-3.705596923828125</v>
      </c>
      <c r="H12" s="58">
        <v>13.046554292860895</v>
      </c>
      <c r="J12" s="58" t="s">
        <v>75</v>
      </c>
      <c r="K12" s="58">
        <v>22.753528594970703</v>
      </c>
      <c r="L12" s="58">
        <v>2.9028358459472656</v>
      </c>
      <c r="M12" s="58">
        <v>0.37591361999511719</v>
      </c>
      <c r="N12" s="58">
        <v>0.77061724695798872</v>
      </c>
      <c r="P12" s="58" t="s">
        <v>75</v>
      </c>
      <c r="Q12" s="58">
        <v>21.976428985595703</v>
      </c>
      <c r="R12" s="58">
        <v>0.69306564331054688</v>
      </c>
      <c r="S12" s="58">
        <v>0.23277091979980469</v>
      </c>
      <c r="T12" s="58">
        <v>0.85099884573262163</v>
      </c>
      <c r="V12" s="58" t="s">
        <v>75</v>
      </c>
      <c r="W12" s="58">
        <v>21.515958786010742</v>
      </c>
      <c r="X12" s="58">
        <v>7.5529098510742188E-2</v>
      </c>
      <c r="Y12" s="58">
        <v>8.4133148193359375E-2</v>
      </c>
      <c r="Z12" s="58">
        <v>0.94335118377542926</v>
      </c>
    </row>
    <row r="13" spans="3:26" x14ac:dyDescent="0.15">
      <c r="D13" s="58" t="s">
        <v>76</v>
      </c>
      <c r="E13" s="58">
        <v>27.660161972045898</v>
      </c>
      <c r="F13" s="58">
        <v>1.9390029907226562</v>
      </c>
      <c r="G13" s="58">
        <v>-4.3683738708496094</v>
      </c>
      <c r="H13" s="58">
        <v>20.654351677865677</v>
      </c>
      <c r="J13" s="58" t="s">
        <v>77</v>
      </c>
      <c r="K13" s="58">
        <v>22.328739166259766</v>
      </c>
      <c r="L13" s="58">
        <v>2.4780464172363281</v>
      </c>
      <c r="M13" s="58">
        <v>-0.14992141723632812</v>
      </c>
      <c r="N13" s="58">
        <v>1.1095090361070246</v>
      </c>
      <c r="P13" s="58" t="s">
        <v>77</v>
      </c>
      <c r="Q13" s="58">
        <v>21.183010101318299</v>
      </c>
      <c r="R13" s="58">
        <v>-0.10035324096685727</v>
      </c>
      <c r="S13" s="58">
        <v>0.46611976623529117</v>
      </c>
      <c r="T13" s="58">
        <v>0.72390898793578806</v>
      </c>
    </row>
    <row r="14" spans="3:26" x14ac:dyDescent="0.15">
      <c r="D14" s="58" t="s">
        <v>77</v>
      </c>
      <c r="E14" s="58">
        <v>27.149116516113281</v>
      </c>
      <c r="F14" s="58">
        <v>1.4279575347900391</v>
      </c>
      <c r="G14" s="58">
        <v>-2.5156745910644531</v>
      </c>
      <c r="H14" s="58">
        <v>5.71864992252722</v>
      </c>
      <c r="I14" s="58" t="s">
        <v>79</v>
      </c>
      <c r="J14" s="58" t="s">
        <v>73</v>
      </c>
      <c r="K14" s="58">
        <v>21.497589111328125</v>
      </c>
      <c r="O14" s="58" t="s">
        <v>79</v>
      </c>
      <c r="P14" s="58" t="s">
        <v>73</v>
      </c>
      <c r="Q14" s="58">
        <v>21.444860458374023</v>
      </c>
      <c r="V14" s="58" t="s">
        <v>77</v>
      </c>
      <c r="W14" s="58">
        <v>21.851829528808594</v>
      </c>
      <c r="X14" s="58">
        <v>0.41139984130859375</v>
      </c>
      <c r="Y14" s="58">
        <v>-0.37995338439941406</v>
      </c>
      <c r="Z14" s="58">
        <v>1.3012998078501712</v>
      </c>
    </row>
    <row r="15" spans="3:26" x14ac:dyDescent="0.15">
      <c r="C15" s="58" t="s">
        <v>79</v>
      </c>
      <c r="D15" s="58" t="s">
        <v>73</v>
      </c>
      <c r="E15" s="58">
        <v>20.63075065612793</v>
      </c>
      <c r="J15" s="58" t="s">
        <v>74</v>
      </c>
      <c r="K15" s="58">
        <v>21.163013458251953</v>
      </c>
      <c r="L15" s="58">
        <v>-0.33457565307617188</v>
      </c>
      <c r="M15" s="58">
        <v>-3.8687248229980469</v>
      </c>
      <c r="N15" s="58">
        <v>14.608385357852381</v>
      </c>
      <c r="P15" s="58" t="s">
        <v>74</v>
      </c>
      <c r="Q15" s="58">
        <v>23.259254455566406</v>
      </c>
      <c r="R15" s="58">
        <v>1.8143939971923828</v>
      </c>
      <c r="S15" s="58">
        <v>2.7025222778320312E-2</v>
      </c>
      <c r="T15" s="58">
        <v>0.98144190505879336</v>
      </c>
      <c r="U15" s="58" t="s">
        <v>79</v>
      </c>
      <c r="V15" s="58" t="s">
        <v>73</v>
      </c>
      <c r="W15" s="58">
        <v>21.921501159667969</v>
      </c>
    </row>
    <row r="16" spans="3:26" x14ac:dyDescent="0.15">
      <c r="D16" s="58" t="s">
        <v>74</v>
      </c>
      <c r="E16" s="58">
        <v>25.422941207885742</v>
      </c>
      <c r="F16" s="58">
        <v>4.7921905517578125</v>
      </c>
      <c r="G16" s="58">
        <v>-0.55449485778808594</v>
      </c>
      <c r="H16" s="58">
        <v>1.4686543117053432</v>
      </c>
      <c r="J16" s="58" t="s">
        <v>75</v>
      </c>
      <c r="K16" s="58">
        <v>21.699996948242188</v>
      </c>
      <c r="L16" s="58">
        <v>0.2024078369140625</v>
      </c>
      <c r="M16" s="58">
        <v>-2.3245143890380859</v>
      </c>
      <c r="N16" s="58">
        <v>5.0089714515728367</v>
      </c>
      <c r="P16" s="58" t="s">
        <v>75</v>
      </c>
      <c r="Q16" s="58">
        <v>21.916896820068359</v>
      </c>
      <c r="R16" s="58">
        <v>0.47203636169433594</v>
      </c>
      <c r="S16" s="58">
        <v>1.174163818359375E-2</v>
      </c>
      <c r="T16" s="58">
        <v>0.99189434601558302</v>
      </c>
      <c r="V16" s="58" t="s">
        <v>74</v>
      </c>
      <c r="W16" s="58">
        <v>22.50575065612793</v>
      </c>
      <c r="X16" s="58">
        <v>0.58424949645996094</v>
      </c>
      <c r="Y16" s="58">
        <v>-0.19377708435058594</v>
      </c>
      <c r="Z16" s="58">
        <v>1.1437542342471305</v>
      </c>
    </row>
    <row r="17" spans="3:26" x14ac:dyDescent="0.15">
      <c r="D17" s="58" t="s">
        <v>75</v>
      </c>
      <c r="E17" s="58">
        <v>24.922018051147461</v>
      </c>
      <c r="F17" s="58">
        <v>4.2912673950195312</v>
      </c>
      <c r="G17" s="58">
        <v>-0.84385108947753906</v>
      </c>
      <c r="H17" s="58">
        <v>1.794834834469931</v>
      </c>
      <c r="J17" s="58" t="s">
        <v>76</v>
      </c>
      <c r="K17" s="58">
        <v>22.233528137207031</v>
      </c>
      <c r="L17" s="58">
        <v>0.73593902587890625</v>
      </c>
      <c r="M17" s="58">
        <v>-2.5681457519531179</v>
      </c>
      <c r="N17" s="58">
        <v>5.9304671495457946</v>
      </c>
      <c r="P17" s="58" t="s">
        <v>76</v>
      </c>
      <c r="Q17" s="58">
        <v>37.116085052490234</v>
      </c>
      <c r="R17" s="58">
        <v>15.671224594116211</v>
      </c>
      <c r="S17" s="58">
        <v>17.690807342529297</v>
      </c>
      <c r="T17" s="58">
        <v>4.7264638697209763E-6</v>
      </c>
      <c r="V17" s="58" t="s">
        <v>75</v>
      </c>
      <c r="W17" s="58">
        <v>22.825668334960938</v>
      </c>
      <c r="X17" s="58">
        <v>0.90416717529296875</v>
      </c>
      <c r="Y17" s="58">
        <v>0.91277122497558594</v>
      </c>
      <c r="Z17" s="58">
        <v>0.53116381574600691</v>
      </c>
    </row>
    <row r="18" spans="3:26" x14ac:dyDescent="0.15">
      <c r="D18" s="58" t="s">
        <v>76</v>
      </c>
      <c r="E18" s="58">
        <v>25.330398559570312</v>
      </c>
      <c r="F18" s="58">
        <v>4.6996479034423828</v>
      </c>
      <c r="G18" s="58">
        <v>-1.6077289581298828</v>
      </c>
      <c r="H18" s="58">
        <v>3.0477170264772142</v>
      </c>
      <c r="J18" s="58" t="s">
        <v>77</v>
      </c>
      <c r="K18" s="58">
        <v>21.205171585083008</v>
      </c>
      <c r="L18" s="58">
        <v>-0.29241752624511719</v>
      </c>
      <c r="M18" s="58">
        <v>-2.9203853607177734</v>
      </c>
      <c r="N18" s="58">
        <v>7.5704830683214315</v>
      </c>
      <c r="P18" s="58" t="s">
        <v>77</v>
      </c>
      <c r="Q18" s="58">
        <v>21.696634292602539</v>
      </c>
      <c r="R18" s="58">
        <v>0.25177383422851562</v>
      </c>
      <c r="S18" s="58">
        <v>0.81824684143066406</v>
      </c>
      <c r="T18" s="58">
        <v>0.56713069955450757</v>
      </c>
      <c r="V18" s="58" t="s">
        <v>76</v>
      </c>
      <c r="W18" s="58">
        <v>23.92808723449707</v>
      </c>
      <c r="X18" s="58">
        <v>2.0065860748291016</v>
      </c>
      <c r="Y18" s="58">
        <v>6.2768936157226562E-2</v>
      </c>
      <c r="Z18" s="58">
        <v>0.95742478826817046</v>
      </c>
    </row>
    <row r="19" spans="3:26" x14ac:dyDescent="0.15">
      <c r="D19" s="58" t="s">
        <v>77</v>
      </c>
      <c r="E19" s="58">
        <v>25.072858810424805</v>
      </c>
      <c r="F19" s="58">
        <v>4.442108154296875</v>
      </c>
      <c r="G19" s="58">
        <v>0.49847602844238281</v>
      </c>
      <c r="H19" s="58">
        <v>0.70785411860186687</v>
      </c>
      <c r="V19" s="58" t="s">
        <v>77</v>
      </c>
      <c r="W19" s="58">
        <v>21.369270324707031</v>
      </c>
      <c r="X19" s="58">
        <v>-0.5522308349609375</v>
      </c>
      <c r="Y19" s="58">
        <v>-1.3435840606689453</v>
      </c>
      <c r="Z19" s="58">
        <v>2.5378099977266584</v>
      </c>
    </row>
    <row r="20" spans="3:26" x14ac:dyDescent="0.15">
      <c r="I20" s="59" t="s">
        <v>80</v>
      </c>
      <c r="J20" s="59"/>
      <c r="K20" s="59"/>
      <c r="L20" s="59"/>
      <c r="M20" s="59"/>
      <c r="N20" s="59"/>
      <c r="O20" s="59" t="s">
        <v>80</v>
      </c>
      <c r="P20" s="59"/>
      <c r="Q20" s="59"/>
      <c r="R20" s="59"/>
      <c r="S20" s="59"/>
      <c r="T20" s="59"/>
    </row>
    <row r="21" spans="3:26" x14ac:dyDescent="0.15">
      <c r="C21" s="59" t="s">
        <v>80</v>
      </c>
      <c r="D21" s="59"/>
      <c r="E21" s="59"/>
      <c r="F21" s="59"/>
      <c r="G21" s="59"/>
      <c r="H21" s="59"/>
      <c r="J21" s="58" t="s">
        <v>68</v>
      </c>
      <c r="K21" s="58" t="s">
        <v>69</v>
      </c>
      <c r="L21" s="58" t="s">
        <v>70</v>
      </c>
      <c r="M21" s="58" t="s">
        <v>71</v>
      </c>
      <c r="N21" s="58" t="s">
        <v>72</v>
      </c>
      <c r="P21" s="58" t="s">
        <v>68</v>
      </c>
      <c r="Q21" s="58" t="s">
        <v>69</v>
      </c>
      <c r="R21" s="58" t="s">
        <v>70</v>
      </c>
      <c r="S21" s="58" t="s">
        <v>71</v>
      </c>
      <c r="T21" s="58" t="s">
        <v>72</v>
      </c>
      <c r="U21" s="59" t="s">
        <v>80</v>
      </c>
      <c r="V21" s="59"/>
      <c r="W21" s="59"/>
      <c r="X21" s="59"/>
      <c r="Y21" s="59"/>
      <c r="Z21" s="59"/>
    </row>
    <row r="22" spans="3:26" x14ac:dyDescent="0.15">
      <c r="D22" s="58" t="s">
        <v>68</v>
      </c>
      <c r="E22" s="58" t="s">
        <v>69</v>
      </c>
      <c r="F22" s="58" t="s">
        <v>70</v>
      </c>
      <c r="G22" s="58" t="s">
        <v>71</v>
      </c>
      <c r="H22" s="58" t="s">
        <v>72</v>
      </c>
      <c r="I22" s="58" t="s">
        <v>55</v>
      </c>
      <c r="J22" s="58" t="s">
        <v>73</v>
      </c>
      <c r="K22" s="58">
        <v>20.321147918701172</v>
      </c>
      <c r="O22" s="58" t="s">
        <v>55</v>
      </c>
      <c r="P22" s="58" t="s">
        <v>73</v>
      </c>
      <c r="Q22" s="58">
        <v>20.99122428894043</v>
      </c>
      <c r="V22" s="58" t="s">
        <v>68</v>
      </c>
      <c r="W22" s="58" t="s">
        <v>69</v>
      </c>
      <c r="X22" s="58" t="s">
        <v>70</v>
      </c>
      <c r="Y22" s="58" t="s">
        <v>71</v>
      </c>
      <c r="Z22" s="58" t="s">
        <v>72</v>
      </c>
    </row>
    <row r="23" spans="3:26" x14ac:dyDescent="0.15">
      <c r="C23" s="58" t="s">
        <v>55</v>
      </c>
      <c r="D23" s="58" t="s">
        <v>73</v>
      </c>
      <c r="E23" s="58">
        <v>21.934654235839844</v>
      </c>
      <c r="J23" s="58" t="s">
        <v>74</v>
      </c>
      <c r="K23" s="58">
        <v>23.193418502807617</v>
      </c>
      <c r="L23" s="58">
        <v>2.8722705841064453</v>
      </c>
      <c r="M23" s="58">
        <f>L23-F24</f>
        <v>-0.74470901489257812</v>
      </c>
      <c r="N23" s="58">
        <f>2^-M23</f>
        <v>1.6756362669441967</v>
      </c>
      <c r="P23" s="58" t="s">
        <v>74</v>
      </c>
      <c r="Q23" s="58">
        <v>22.779190063476562</v>
      </c>
      <c r="R23" s="58">
        <v>1.7879657745361328</v>
      </c>
      <c r="S23" s="58">
        <f>R23-F24</f>
        <v>-1.8290138244628906</v>
      </c>
      <c r="T23" s="58">
        <f>2^-S23</f>
        <v>3.5529412288660325</v>
      </c>
      <c r="U23" s="58" t="s">
        <v>55</v>
      </c>
      <c r="V23" s="58" t="s">
        <v>73</v>
      </c>
      <c r="W23" s="58">
        <v>22.484298706054688</v>
      </c>
    </row>
    <row r="24" spans="3:26" x14ac:dyDescent="0.15">
      <c r="D24" s="58" t="s">
        <v>74</v>
      </c>
      <c r="E24" s="58">
        <v>25.551633834838867</v>
      </c>
      <c r="F24" s="58">
        <v>3.6169795989990234</v>
      </c>
      <c r="G24" s="58">
        <v>0</v>
      </c>
      <c r="H24" s="58">
        <v>1</v>
      </c>
      <c r="J24" s="58" t="s">
        <v>75</v>
      </c>
      <c r="K24" s="58">
        <v>22.539247512817383</v>
      </c>
      <c r="L24" s="58">
        <v>2.2180995941162109</v>
      </c>
      <c r="M24" s="58">
        <f t="shared" ref="M24:M25" si="6">L24-F25</f>
        <v>-0.887420654296875</v>
      </c>
      <c r="N24" s="58">
        <f t="shared" ref="N24:N26" si="7">2^-M24</f>
        <v>1.8498658528655398</v>
      </c>
      <c r="P24" s="58" t="s">
        <v>75</v>
      </c>
      <c r="Q24" s="58">
        <v>22.487709045410156</v>
      </c>
      <c r="R24" s="58">
        <v>1.4964847564697266</v>
      </c>
      <c r="S24" s="58">
        <f t="shared" ref="S24:S26" si="8">R24-F25</f>
        <v>-1.6090354919433594</v>
      </c>
      <c r="T24" s="58">
        <f t="shared" ref="T24:T26" si="9">2^-S24</f>
        <v>3.0504783508358924</v>
      </c>
      <c r="V24" s="58" t="s">
        <v>74</v>
      </c>
      <c r="W24" s="58">
        <v>22.366294860839844</v>
      </c>
      <c r="X24" s="58">
        <v>-0.11800384521484375</v>
      </c>
      <c r="Y24" s="58">
        <f>X24-F24</f>
        <v>-3.7349834442138672</v>
      </c>
      <c r="Z24" s="58">
        <f>2^-Y24</f>
        <v>13.315026956631193</v>
      </c>
    </row>
    <row r="25" spans="3:26" x14ac:dyDescent="0.15">
      <c r="D25" s="58" t="s">
        <v>75</v>
      </c>
      <c r="E25" s="58">
        <v>25.04017448425293</v>
      </c>
      <c r="F25" s="58">
        <v>3.1055202484130859</v>
      </c>
      <c r="G25" s="58">
        <v>0</v>
      </c>
      <c r="H25" s="58">
        <v>1</v>
      </c>
      <c r="J25" s="58" t="s">
        <v>76</v>
      </c>
      <c r="K25" s="58">
        <v>23.406314849853516</v>
      </c>
      <c r="L25" s="58">
        <v>3.0851669311523438</v>
      </c>
      <c r="M25" s="58">
        <f t="shared" si="6"/>
        <v>-0.8252105712890625</v>
      </c>
      <c r="N25" s="58">
        <f t="shared" si="7"/>
        <v>1.7717936248296406</v>
      </c>
      <c r="P25" s="58" t="s">
        <v>76</v>
      </c>
      <c r="Q25" s="58">
        <v>19.711448669433594</v>
      </c>
      <c r="R25" s="58">
        <v>-1.2797756195068359</v>
      </c>
      <c r="S25" s="58">
        <f t="shared" si="8"/>
        <v>-5.1901531219482422</v>
      </c>
      <c r="T25" s="58">
        <f t="shared" si="9"/>
        <v>36.50831355023842</v>
      </c>
      <c r="V25" s="58" t="s">
        <v>75</v>
      </c>
      <c r="W25" s="58">
        <v>22.1214599609375</v>
      </c>
      <c r="X25" s="58">
        <v>-0.3628387451171875</v>
      </c>
      <c r="Y25" s="58">
        <f t="shared" ref="Y25:Y27" si="10">X25-F25</f>
        <v>-3.4683589935302734</v>
      </c>
      <c r="Z25" s="58">
        <f t="shared" ref="Z25:Z27" si="11">2^-Y25</f>
        <v>11.068278868530783</v>
      </c>
    </row>
    <row r="26" spans="3:26" x14ac:dyDescent="0.15">
      <c r="D26" s="58" t="s">
        <v>76</v>
      </c>
      <c r="E26" s="58">
        <v>25.84503173828125</v>
      </c>
      <c r="F26" s="58">
        <v>3.9103775024414062</v>
      </c>
      <c r="G26" s="58">
        <v>0</v>
      </c>
      <c r="H26" s="58">
        <v>1</v>
      </c>
      <c r="J26" s="58" t="s">
        <v>77</v>
      </c>
      <c r="K26" s="58">
        <v>22.076366424560547</v>
      </c>
      <c r="L26" s="58">
        <v>1.755218505859375</v>
      </c>
      <c r="M26" s="58">
        <f>L26-F27</f>
        <v>-1.2312602996826172</v>
      </c>
      <c r="N26" s="58">
        <f t="shared" si="7"/>
        <v>2.3477199080429583</v>
      </c>
      <c r="P26" s="58" t="s">
        <v>77</v>
      </c>
      <c r="Q26" s="58">
        <v>20.244911193847656</v>
      </c>
      <c r="R26" s="58">
        <v>-0.74631309509277344</v>
      </c>
      <c r="S26" s="58">
        <f t="shared" si="8"/>
        <v>-3.7327919006347656</v>
      </c>
      <c r="T26" s="58">
        <f t="shared" si="9"/>
        <v>13.294815956554794</v>
      </c>
      <c r="V26" s="58" t="s">
        <v>76</v>
      </c>
      <c r="W26" s="58">
        <v>23.628170013427734</v>
      </c>
      <c r="X26" s="58">
        <v>1.1438713073730469</v>
      </c>
      <c r="Y26" s="58">
        <f t="shared" si="10"/>
        <v>-2.7665061950683594</v>
      </c>
      <c r="Z26" s="58">
        <f t="shared" si="11"/>
        <v>6.8045803690706865</v>
      </c>
    </row>
    <row r="27" spans="3:26" x14ac:dyDescent="0.15">
      <c r="D27" s="58" t="s">
        <v>77</v>
      </c>
      <c r="E27" s="58">
        <v>24.921133041381836</v>
      </c>
      <c r="F27" s="58">
        <v>2.9864788055419922</v>
      </c>
      <c r="G27" s="58">
        <v>0</v>
      </c>
      <c r="H27" s="58">
        <v>1</v>
      </c>
      <c r="I27" s="58" t="s">
        <v>78</v>
      </c>
      <c r="J27" s="58" t="s">
        <v>73</v>
      </c>
      <c r="K27" s="58">
        <v>20.650100708007812</v>
      </c>
      <c r="O27" s="58" t="s">
        <v>78</v>
      </c>
      <c r="P27" s="58" t="s">
        <v>73</v>
      </c>
      <c r="Q27" s="58">
        <v>21.295703887939453</v>
      </c>
      <c r="V27" s="58" t="s">
        <v>77</v>
      </c>
      <c r="W27" s="58">
        <v>22.675031661987305</v>
      </c>
      <c r="X27" s="58">
        <v>0.19073295593261719</v>
      </c>
      <c r="Y27" s="58">
        <f t="shared" si="10"/>
        <v>-2.795745849609375</v>
      </c>
      <c r="Z27" s="58">
        <f t="shared" si="11"/>
        <v>6.9438984507203356</v>
      </c>
    </row>
    <row r="28" spans="3:26" x14ac:dyDescent="0.15">
      <c r="C28" s="58" t="s">
        <v>78</v>
      </c>
      <c r="D28" s="58" t="s">
        <v>73</v>
      </c>
      <c r="E28" s="58">
        <v>25.542087554931641</v>
      </c>
      <c r="J28" s="58" t="s">
        <v>74</v>
      </c>
      <c r="K28" s="58">
        <v>21.341381072998047</v>
      </c>
      <c r="L28" s="58">
        <v>0.69128036499023438</v>
      </c>
      <c r="M28" s="58">
        <v>-2.1809902191162109</v>
      </c>
      <c r="N28" s="58">
        <v>4.5346469079534772</v>
      </c>
      <c r="P28" s="58" t="s">
        <v>74</v>
      </c>
      <c r="Q28" s="58">
        <v>22.942779541015625</v>
      </c>
      <c r="R28" s="58">
        <v>1.6470756530761719</v>
      </c>
      <c r="S28" s="58">
        <v>-0.14089012145996094</v>
      </c>
      <c r="T28" s="58">
        <v>1.1025851847778774</v>
      </c>
      <c r="U28" s="58" t="s">
        <v>78</v>
      </c>
      <c r="V28" s="58" t="s">
        <v>73</v>
      </c>
      <c r="W28" s="58">
        <v>21.512718200683594</v>
      </c>
    </row>
    <row r="29" spans="3:26" x14ac:dyDescent="0.15">
      <c r="D29" s="58" t="s">
        <v>74</v>
      </c>
      <c r="E29" s="58">
        <v>25.270689010620117</v>
      </c>
      <c r="F29" s="58">
        <v>-0.27139854431152344</v>
      </c>
      <c r="G29" s="58">
        <v>-3.8883781433105469</v>
      </c>
      <c r="H29" s="58">
        <v>14.808751846648111</v>
      </c>
      <c r="J29" s="58" t="s">
        <v>75</v>
      </c>
      <c r="K29" s="58">
        <v>21.945041656494141</v>
      </c>
      <c r="L29" s="58">
        <v>1.2949409484863281</v>
      </c>
      <c r="M29" s="58">
        <v>-0.92315864562988281</v>
      </c>
      <c r="N29" s="58">
        <v>1.8962624408578517</v>
      </c>
      <c r="P29" s="58" t="s">
        <v>75</v>
      </c>
      <c r="Q29" s="58">
        <v>21.295705795288086</v>
      </c>
      <c r="R29" s="58">
        <v>1.9073486328125E-6</v>
      </c>
      <c r="S29" s="58">
        <v>-1.4964828491210938</v>
      </c>
      <c r="T29" s="58">
        <v>2.8215400915356996</v>
      </c>
      <c r="V29" s="58" t="s">
        <v>74</v>
      </c>
      <c r="W29" s="58">
        <v>21.601661682128906</v>
      </c>
      <c r="X29" s="58">
        <v>8.89434814453125E-2</v>
      </c>
      <c r="Y29" s="58">
        <v>0.20694732666015625</v>
      </c>
      <c r="Z29" s="58">
        <v>0.86636848726275029</v>
      </c>
    </row>
    <row r="30" spans="3:26" x14ac:dyDescent="0.15">
      <c r="D30" s="58" t="s">
        <v>75</v>
      </c>
      <c r="E30" s="58">
        <v>25.049646377563477</v>
      </c>
      <c r="F30" s="58">
        <v>-0.49244117736816406</v>
      </c>
      <c r="G30" s="58">
        <v>-3.59796142578125</v>
      </c>
      <c r="H30" s="58">
        <v>12.108610584109199</v>
      </c>
      <c r="J30" s="58" t="s">
        <v>77</v>
      </c>
      <c r="K30" s="58">
        <v>21.646099090576172</v>
      </c>
      <c r="L30" s="58">
        <v>0.99599838256835938</v>
      </c>
      <c r="M30" s="58">
        <v>-0.75922012329101562</v>
      </c>
      <c r="N30" s="58">
        <v>1.6925754229996184</v>
      </c>
      <c r="P30" s="58" t="s">
        <v>77</v>
      </c>
      <c r="Q30" s="58">
        <v>21.444698333740234</v>
      </c>
      <c r="R30" s="58">
        <v>0.14899444580078125</v>
      </c>
      <c r="S30" s="58">
        <v>0.89530754089355469</v>
      </c>
      <c r="T30" s="58">
        <v>0.53763257528306374</v>
      </c>
      <c r="V30" s="58" t="s">
        <v>75</v>
      </c>
      <c r="W30" s="58">
        <v>21.85914421081543</v>
      </c>
      <c r="X30" s="58">
        <v>0.34642601013183594</v>
      </c>
      <c r="Y30" s="58">
        <v>0.70926475524902344</v>
      </c>
      <c r="Z30" s="58">
        <v>0.6116317670573217</v>
      </c>
    </row>
    <row r="31" spans="3:26" x14ac:dyDescent="0.15">
      <c r="D31" s="58" t="s">
        <v>76</v>
      </c>
      <c r="E31" s="58">
        <v>25.912931442260742</v>
      </c>
      <c r="F31" s="58">
        <v>0.37084388732910156</v>
      </c>
      <c r="G31" s="58">
        <v>-3.5395336151123047</v>
      </c>
      <c r="H31" s="58">
        <v>11.628020501526443</v>
      </c>
      <c r="I31" s="58" t="s">
        <v>79</v>
      </c>
      <c r="J31" s="58" t="s">
        <v>73</v>
      </c>
      <c r="K31" s="58">
        <v>21.381229400634766</v>
      </c>
      <c r="O31" s="58" t="s">
        <v>79</v>
      </c>
      <c r="P31" s="58" t="s">
        <v>73</v>
      </c>
      <c r="Q31" s="58">
        <v>21.906028747558594</v>
      </c>
    </row>
    <row r="32" spans="3:26" x14ac:dyDescent="0.15">
      <c r="D32" s="58" t="s">
        <v>77</v>
      </c>
      <c r="E32" s="58">
        <v>25.381002426147461</v>
      </c>
      <c r="F32" s="58">
        <v>-0.16108512878417969</v>
      </c>
      <c r="G32" s="58">
        <v>-3.1475639343261719</v>
      </c>
      <c r="H32" s="58">
        <v>8.8615798973925362</v>
      </c>
      <c r="J32" s="58" t="s">
        <v>74</v>
      </c>
      <c r="K32" s="58">
        <v>20.70286750793457</v>
      </c>
      <c r="L32" s="58">
        <v>-0.67836189270019531</v>
      </c>
      <c r="M32" s="58">
        <v>-3.5506324768066406</v>
      </c>
      <c r="N32" s="58">
        <v>11.717821528959828</v>
      </c>
      <c r="P32" s="58" t="s">
        <v>74</v>
      </c>
      <c r="Q32" s="58">
        <v>23.042156219482422</v>
      </c>
      <c r="R32" s="58">
        <v>1.1361274719238281</v>
      </c>
      <c r="S32" s="58">
        <v>-0.65183830261230469</v>
      </c>
      <c r="T32" s="58">
        <v>1.5711689267141482</v>
      </c>
      <c r="V32" s="58" t="s">
        <v>77</v>
      </c>
      <c r="W32" s="58">
        <v>22.030189514160156</v>
      </c>
      <c r="X32" s="58">
        <v>0.5174713134765625</v>
      </c>
      <c r="Y32" s="58">
        <v>0.32673835754394531</v>
      </c>
      <c r="Z32" s="58">
        <v>0.79733706587257136</v>
      </c>
    </row>
    <row r="33" spans="3:26" x14ac:dyDescent="0.15">
      <c r="C33" s="58" t="s">
        <v>79</v>
      </c>
      <c r="D33" s="58" t="s">
        <v>73</v>
      </c>
      <c r="E33" s="58">
        <v>20.747039794921875</v>
      </c>
      <c r="J33" s="58" t="s">
        <v>75</v>
      </c>
      <c r="K33" s="58">
        <v>21.557537078857422</v>
      </c>
      <c r="L33" s="58">
        <v>0.17630767822265625</v>
      </c>
      <c r="M33" s="58">
        <v>-2.0417919158935547</v>
      </c>
      <c r="N33" s="58">
        <v>4.1175664023134573</v>
      </c>
      <c r="P33" s="58" t="s">
        <v>75</v>
      </c>
      <c r="Q33" s="58">
        <v>21.738719940185547</v>
      </c>
      <c r="R33" s="58">
        <v>-0.16730880737304688</v>
      </c>
      <c r="S33" s="58">
        <v>-1.6637935638427734</v>
      </c>
      <c r="T33" s="58">
        <v>3.1684858305946335</v>
      </c>
      <c r="U33" s="58" t="s">
        <v>79</v>
      </c>
      <c r="V33" s="58" t="s">
        <v>73</v>
      </c>
      <c r="W33" s="58">
        <v>21.66950798034668</v>
      </c>
    </row>
    <row r="34" spans="3:26" x14ac:dyDescent="0.15">
      <c r="D34" s="58" t="s">
        <v>74</v>
      </c>
      <c r="E34" s="58">
        <v>25.355339050292969</v>
      </c>
      <c r="F34" s="58">
        <v>4.6082992553710938</v>
      </c>
      <c r="G34" s="58">
        <v>0.99131965637207031</v>
      </c>
      <c r="H34" s="58">
        <v>0.50301744637187862</v>
      </c>
      <c r="J34" s="58" t="s">
        <v>76</v>
      </c>
      <c r="K34" s="58">
        <v>21.912073135375977</v>
      </c>
      <c r="L34" s="58">
        <v>0.53084373474121094</v>
      </c>
      <c r="M34" s="58">
        <v>-2.5543231964111328</v>
      </c>
      <c r="N34" s="58">
        <v>5.8739182876763367</v>
      </c>
      <c r="P34" s="58" t="s">
        <v>76</v>
      </c>
      <c r="Q34" s="58">
        <v>21.418710708618164</v>
      </c>
      <c r="R34" s="58">
        <v>-0.48731803894042969</v>
      </c>
      <c r="S34" s="58">
        <v>0.79245758056640625</v>
      </c>
      <c r="T34" s="58">
        <v>0.5773597416517573</v>
      </c>
      <c r="V34" s="58" t="s">
        <v>74</v>
      </c>
      <c r="W34" s="58">
        <v>22.345325469970703</v>
      </c>
      <c r="X34" s="58">
        <v>0.67581748962402344</v>
      </c>
      <c r="Y34" s="58">
        <v>0.79382133483886719</v>
      </c>
      <c r="Z34" s="58">
        <v>0.5768142315039998</v>
      </c>
    </row>
    <row r="35" spans="3:26" x14ac:dyDescent="0.15">
      <c r="D35" s="58" t="s">
        <v>75</v>
      </c>
      <c r="E35" s="58">
        <v>24.653465270996094</v>
      </c>
      <c r="F35" s="58">
        <v>3.9064254760742188</v>
      </c>
      <c r="G35" s="58">
        <v>0.80090522766113281</v>
      </c>
      <c r="H35" s="58">
        <v>0.57398891169767041</v>
      </c>
      <c r="J35" s="58" t="s">
        <v>77</v>
      </c>
      <c r="K35" s="58">
        <v>21.130680084228516</v>
      </c>
      <c r="L35" s="58">
        <v>-0.25054931640625</v>
      </c>
      <c r="M35" s="58">
        <v>-2.005767822265625</v>
      </c>
      <c r="N35" s="58">
        <v>4.0160238088135305</v>
      </c>
      <c r="P35" s="58" t="s">
        <v>77</v>
      </c>
      <c r="Q35" s="58">
        <v>22.923751831054688</v>
      </c>
      <c r="R35" s="58">
        <v>1.0177230834960938</v>
      </c>
      <c r="S35" s="58">
        <v>1.7640361785888672</v>
      </c>
      <c r="T35" s="58">
        <v>0.29442331402714667</v>
      </c>
      <c r="V35" s="58" t="s">
        <v>75</v>
      </c>
      <c r="W35" s="58">
        <v>22.579944610595703</v>
      </c>
      <c r="X35" s="58">
        <v>0.91043663024902344</v>
      </c>
      <c r="Y35" s="58">
        <v>1.2732753753662109</v>
      </c>
      <c r="Z35" s="58">
        <v>0.41371943153299162</v>
      </c>
    </row>
    <row r="36" spans="3:26" x14ac:dyDescent="0.15">
      <c r="D36" s="58" t="s">
        <v>76</v>
      </c>
      <c r="E36" s="58">
        <v>25.625648498535156</v>
      </c>
      <c r="F36" s="58">
        <v>4.8786087036132812</v>
      </c>
      <c r="G36" s="58">
        <v>0.968231201171875</v>
      </c>
      <c r="H36" s="58">
        <v>0.51113234649069184</v>
      </c>
      <c r="V36" s="58" t="s">
        <v>76</v>
      </c>
      <c r="W36" s="58" t="s">
        <v>81</v>
      </c>
      <c r="X36" s="58" t="e">
        <v>#VALUE!</v>
      </c>
      <c r="Y36" s="58" t="e">
        <v>#VALUE!</v>
      </c>
      <c r="Z36" s="58" t="e">
        <v>#VALUE!</v>
      </c>
    </row>
    <row r="37" spans="3:26" x14ac:dyDescent="0.15">
      <c r="D37" s="58" t="s">
        <v>77</v>
      </c>
      <c r="E37" s="58">
        <v>24.982381820678711</v>
      </c>
      <c r="F37" s="58">
        <v>4.2353420257568359</v>
      </c>
      <c r="G37" s="58">
        <v>1.2488632202148438</v>
      </c>
      <c r="H37" s="58">
        <v>0.42077963274688135</v>
      </c>
      <c r="I37" s="59" t="s">
        <v>82</v>
      </c>
      <c r="J37" s="59"/>
      <c r="K37" s="59"/>
      <c r="L37" s="59"/>
      <c r="M37" s="59"/>
      <c r="N37" s="59"/>
      <c r="O37" s="59" t="s">
        <v>82</v>
      </c>
      <c r="P37" s="59"/>
      <c r="Q37" s="59"/>
      <c r="R37" s="59"/>
      <c r="S37" s="59"/>
      <c r="T37" s="59"/>
      <c r="V37" s="58" t="s">
        <v>77</v>
      </c>
      <c r="W37" s="58">
        <v>21.681558609008789</v>
      </c>
      <c r="X37" s="58">
        <v>1.2050628662109375E-2</v>
      </c>
      <c r="Y37" s="58">
        <v>-0.17868232727050781</v>
      </c>
      <c r="Z37" s="58">
        <v>1.1318496482170499</v>
      </c>
    </row>
    <row r="38" spans="3:26" x14ac:dyDescent="0.15">
      <c r="J38" s="58" t="s">
        <v>68</v>
      </c>
      <c r="K38" s="58" t="s">
        <v>69</v>
      </c>
      <c r="L38" s="58" t="s">
        <v>70</v>
      </c>
      <c r="M38" s="58" t="s">
        <v>71</v>
      </c>
      <c r="N38" s="58" t="s">
        <v>72</v>
      </c>
      <c r="P38" s="58" t="s">
        <v>68</v>
      </c>
      <c r="Q38" s="58" t="s">
        <v>69</v>
      </c>
      <c r="R38" s="58" t="s">
        <v>70</v>
      </c>
      <c r="S38" s="58" t="s">
        <v>71</v>
      </c>
      <c r="T38" s="58" t="s">
        <v>72</v>
      </c>
    </row>
    <row r="39" spans="3:26" x14ac:dyDescent="0.15">
      <c r="C39" s="59" t="s">
        <v>82</v>
      </c>
      <c r="D39" s="59"/>
      <c r="E39" s="59"/>
      <c r="F39" s="59"/>
      <c r="G39" s="59"/>
      <c r="H39" s="59"/>
      <c r="I39" s="58" t="s">
        <v>55</v>
      </c>
      <c r="J39" s="58" t="s">
        <v>73</v>
      </c>
      <c r="K39" s="58">
        <v>20.155679702758789</v>
      </c>
      <c r="O39" s="58" t="s">
        <v>55</v>
      </c>
      <c r="P39" s="58" t="s">
        <v>73</v>
      </c>
      <c r="Q39" s="58">
        <v>20.716365814208984</v>
      </c>
      <c r="U39" s="59" t="s">
        <v>82</v>
      </c>
      <c r="V39" s="59"/>
      <c r="W39" s="59"/>
      <c r="X39" s="59"/>
      <c r="Y39" s="59"/>
      <c r="Z39" s="59"/>
    </row>
    <row r="40" spans="3:26" x14ac:dyDescent="0.15">
      <c r="D40" s="58" t="s">
        <v>68</v>
      </c>
      <c r="E40" s="58" t="s">
        <v>69</v>
      </c>
      <c r="F40" s="58" t="s">
        <v>70</v>
      </c>
      <c r="G40" s="58" t="s">
        <v>71</v>
      </c>
      <c r="H40" s="58" t="s">
        <v>72</v>
      </c>
      <c r="J40" s="58" t="s">
        <v>74</v>
      </c>
      <c r="K40" s="58">
        <v>23.967615127563477</v>
      </c>
      <c r="L40" s="58">
        <v>3.8119354248046875</v>
      </c>
      <c r="M40" s="58">
        <f>L40-F42</f>
        <v>0.59304237365722656</v>
      </c>
      <c r="N40" s="58">
        <f>2^-M40</f>
        <v>0.66294340843251065</v>
      </c>
      <c r="P40" s="58" t="s">
        <v>74</v>
      </c>
      <c r="Q40" s="58">
        <v>21.878849029541016</v>
      </c>
      <c r="R40" s="58">
        <v>1.1624832153320312</v>
      </c>
      <c r="S40" s="58">
        <f>R40-F42</f>
        <v>-2.0564098358154297</v>
      </c>
      <c r="T40" s="58">
        <f>2^-S40</f>
        <v>4.1594991890198676</v>
      </c>
      <c r="V40" s="58" t="s">
        <v>68</v>
      </c>
      <c r="W40" s="58" t="s">
        <v>69</v>
      </c>
      <c r="X40" s="58" t="s">
        <v>70</v>
      </c>
      <c r="Y40" s="58" t="s">
        <v>71</v>
      </c>
      <c r="Z40" s="58" t="s">
        <v>72</v>
      </c>
    </row>
    <row r="41" spans="3:26" x14ac:dyDescent="0.15">
      <c r="C41" s="58" t="s">
        <v>55</v>
      </c>
      <c r="D41" s="58" t="s">
        <v>73</v>
      </c>
      <c r="E41" s="58">
        <v>21.946094512939453</v>
      </c>
      <c r="J41" s="58" t="s">
        <v>75</v>
      </c>
      <c r="K41" s="58">
        <v>22.458826065063477</v>
      </c>
      <c r="L41" s="58">
        <v>2.3031463623046875</v>
      </c>
      <c r="M41" s="58">
        <f t="shared" ref="M41:M43" si="12">L41-F43</f>
        <v>-0.47163963317871094</v>
      </c>
      <c r="N41" s="58">
        <f t="shared" ref="N41:N43" si="13">2^-M41</f>
        <v>1.3866845497526621</v>
      </c>
      <c r="P41" s="58" t="s">
        <v>75</v>
      </c>
      <c r="Q41" s="58">
        <v>21.35264778137207</v>
      </c>
      <c r="R41" s="58">
        <v>0.63628196716308594</v>
      </c>
      <c r="S41" s="58">
        <f t="shared" ref="S41:S42" si="14">R41-F43</f>
        <v>-2.1385040283203125</v>
      </c>
      <c r="T41" s="58">
        <f t="shared" ref="T41:T43" si="15">2^-S41</f>
        <v>4.4030524447654047</v>
      </c>
      <c r="U41" s="58" t="s">
        <v>55</v>
      </c>
      <c r="V41" s="58" t="s">
        <v>73</v>
      </c>
      <c r="W41" s="58">
        <v>21.647100448608398</v>
      </c>
    </row>
    <row r="42" spans="3:26" x14ac:dyDescent="0.15">
      <c r="D42" s="58" t="s">
        <v>74</v>
      </c>
      <c r="E42" s="58">
        <v>25.164987564086914</v>
      </c>
      <c r="F42" s="58">
        <v>3.2188930511474609</v>
      </c>
      <c r="G42" s="58">
        <v>0</v>
      </c>
      <c r="H42" s="58">
        <v>1</v>
      </c>
      <c r="J42" s="58" t="s">
        <v>76</v>
      </c>
      <c r="K42" s="58">
        <v>23.288240432739258</v>
      </c>
      <c r="L42" s="58">
        <v>3.1325607299804688</v>
      </c>
      <c r="M42" s="58">
        <f t="shared" si="12"/>
        <v>-0.80706024169921875</v>
      </c>
      <c r="N42" s="58">
        <f t="shared" si="13"/>
        <v>1.7496425869990042</v>
      </c>
      <c r="P42" s="58" t="s">
        <v>76</v>
      </c>
      <c r="Q42" s="58">
        <v>18.666276931762695</v>
      </c>
      <c r="R42" s="58">
        <v>-2.0500888824462891</v>
      </c>
      <c r="S42" s="58">
        <f t="shared" si="14"/>
        <v>-5.9897098541259766</v>
      </c>
      <c r="T42" s="58">
        <f t="shared" si="15"/>
        <v>63.545138618835104</v>
      </c>
      <c r="V42" s="58" t="s">
        <v>74</v>
      </c>
      <c r="W42" s="58">
        <v>21.291910171508789</v>
      </c>
      <c r="X42" s="58">
        <v>-0.35519027709960938</v>
      </c>
      <c r="Y42" s="58">
        <f>X42-F42</f>
        <v>-3.5740833282470703</v>
      </c>
      <c r="Z42" s="58">
        <f>2^-Y42</f>
        <v>11.909849919385829</v>
      </c>
    </row>
    <row r="43" spans="3:26" x14ac:dyDescent="0.15">
      <c r="D43" s="58" t="s">
        <v>75</v>
      </c>
      <c r="E43" s="58">
        <v>24.720880508422852</v>
      </c>
      <c r="F43" s="58">
        <v>2.7747859954833984</v>
      </c>
      <c r="G43" s="58">
        <v>0</v>
      </c>
      <c r="H43" s="58">
        <v>1</v>
      </c>
      <c r="J43" s="58" t="s">
        <v>77</v>
      </c>
      <c r="K43" s="58">
        <v>21.917142868041992</v>
      </c>
      <c r="L43" s="58">
        <v>1.7614631652832031</v>
      </c>
      <c r="M43" s="58">
        <f t="shared" si="12"/>
        <v>-0.81363296508789062</v>
      </c>
      <c r="N43" s="58">
        <f t="shared" si="13"/>
        <v>1.7576319071853441</v>
      </c>
      <c r="P43" s="58" t="s">
        <v>77</v>
      </c>
      <c r="Q43" s="58">
        <v>20.093250274658203</v>
      </c>
      <c r="R43" s="58">
        <v>-0.62311553955078125</v>
      </c>
      <c r="S43" s="58">
        <f>R43-F45</f>
        <v>-3.198211669921875</v>
      </c>
      <c r="T43" s="58">
        <f t="shared" si="15"/>
        <v>9.1782027063314828</v>
      </c>
      <c r="V43" s="58" t="s">
        <v>75</v>
      </c>
      <c r="W43" s="58">
        <v>20.774087905883789</v>
      </c>
      <c r="X43" s="58">
        <v>-0.87301254272460938</v>
      </c>
      <c r="Y43" s="58">
        <f t="shared" ref="Y43:Y45" si="16">X43-F43</f>
        <v>-3.6477985382080078</v>
      </c>
      <c r="Z43" s="58">
        <f t="shared" ref="Z43:Z45" si="17">2^-Y43</f>
        <v>12.534204559144845</v>
      </c>
    </row>
    <row r="44" spans="3:26" x14ac:dyDescent="0.15">
      <c r="D44" s="58" t="s">
        <v>76</v>
      </c>
      <c r="E44" s="58">
        <v>25.885715484619141</v>
      </c>
      <c r="F44" s="58">
        <v>3.9396209716796875</v>
      </c>
      <c r="G44" s="58">
        <v>0</v>
      </c>
      <c r="H44" s="58">
        <v>1</v>
      </c>
      <c r="I44" s="58" t="s">
        <v>78</v>
      </c>
      <c r="J44" s="58" t="s">
        <v>73</v>
      </c>
      <c r="K44" s="58">
        <v>19.923530578613281</v>
      </c>
      <c r="O44" s="58" t="s">
        <v>78</v>
      </c>
      <c r="P44" s="58" t="s">
        <v>73</v>
      </c>
      <c r="Q44" s="58">
        <v>21.492191314697266</v>
      </c>
      <c r="V44" s="58" t="s">
        <v>76</v>
      </c>
      <c r="W44" s="58">
        <v>21.935501098632812</v>
      </c>
      <c r="X44" s="58">
        <v>0.28840065002441406</v>
      </c>
      <c r="Y44" s="58">
        <f t="shared" si="16"/>
        <v>-3.6512203216552734</v>
      </c>
      <c r="Z44" s="58">
        <f t="shared" si="17"/>
        <v>12.56396846291865</v>
      </c>
    </row>
    <row r="45" spans="3:26" x14ac:dyDescent="0.15">
      <c r="D45" s="58" t="s">
        <v>77</v>
      </c>
      <c r="E45" s="58">
        <v>24.521190643310547</v>
      </c>
      <c r="F45" s="58">
        <v>2.5750961303710938</v>
      </c>
      <c r="G45" s="58">
        <v>0</v>
      </c>
      <c r="H45" s="58">
        <v>1</v>
      </c>
      <c r="J45" s="58" t="s">
        <v>74</v>
      </c>
      <c r="K45" s="58">
        <v>21.27119255065918</v>
      </c>
      <c r="L45" s="58">
        <v>1.3476619720458984</v>
      </c>
      <c r="M45" s="58">
        <v>-2.4642734527587891</v>
      </c>
      <c r="N45" s="58">
        <v>5.5184895793030853</v>
      </c>
      <c r="P45" s="58" t="s">
        <v>74</v>
      </c>
      <c r="Q45" s="58">
        <v>22.37409782409668</v>
      </c>
      <c r="R45" s="58">
        <v>0.88190650939941406</v>
      </c>
      <c r="S45" s="58">
        <v>-0.28057670593261719</v>
      </c>
      <c r="T45" s="58">
        <v>1.2146803462205644</v>
      </c>
      <c r="V45" s="58" t="s">
        <v>77</v>
      </c>
      <c r="W45" s="58">
        <v>21.43470573425293</v>
      </c>
      <c r="X45" s="58">
        <v>-0.21239471435546875</v>
      </c>
      <c r="Y45" s="58">
        <f t="shared" si="16"/>
        <v>-2.7874908447265625</v>
      </c>
      <c r="Z45" s="58">
        <f t="shared" si="17"/>
        <v>6.9042793834535265</v>
      </c>
    </row>
    <row r="46" spans="3:26" x14ac:dyDescent="0.15">
      <c r="C46" s="58" t="s">
        <v>78</v>
      </c>
      <c r="D46" s="58" t="s">
        <v>73</v>
      </c>
      <c r="E46" s="58">
        <v>20.401599884033203</v>
      </c>
      <c r="J46" s="58" t="s">
        <v>75</v>
      </c>
      <c r="K46" s="58">
        <v>21.890859603881836</v>
      </c>
      <c r="L46" s="58">
        <v>1.9673290252685547</v>
      </c>
      <c r="M46" s="58">
        <v>-0.33581733703613281</v>
      </c>
      <c r="N46" s="58">
        <v>1.2620922255728799</v>
      </c>
      <c r="P46" s="58" t="s">
        <v>75</v>
      </c>
      <c r="Q46" s="58">
        <v>22.07403564453125</v>
      </c>
      <c r="R46" s="58">
        <v>0.58184432983398438</v>
      </c>
      <c r="S46" s="58">
        <v>-5.4437637329101562E-2</v>
      </c>
      <c r="T46" s="58">
        <v>1.0384542348295469</v>
      </c>
      <c r="U46" s="58" t="s">
        <v>78</v>
      </c>
      <c r="V46" s="58" t="s">
        <v>73</v>
      </c>
      <c r="W46" s="58">
        <v>21.136463165283203</v>
      </c>
    </row>
    <row r="47" spans="3:26" x14ac:dyDescent="0.15">
      <c r="D47" s="58" t="s">
        <v>74</v>
      </c>
      <c r="E47" s="58">
        <v>25.92491340637207</v>
      </c>
      <c r="F47" s="58">
        <v>5.5233135223388672</v>
      </c>
      <c r="G47" s="58">
        <v>2.3044204711914062</v>
      </c>
      <c r="H47" s="58">
        <v>0.2024418584492946</v>
      </c>
      <c r="J47" s="58" t="s">
        <v>77</v>
      </c>
      <c r="K47" s="58">
        <v>21.161201477050781</v>
      </c>
      <c r="L47" s="58">
        <v>1.2376708984375</v>
      </c>
      <c r="M47" s="58">
        <v>-0.52379226684570312</v>
      </c>
      <c r="N47" s="58">
        <v>1.4377294997742365</v>
      </c>
      <c r="P47" s="58" t="s">
        <v>77</v>
      </c>
      <c r="Q47" s="58">
        <v>21.441623687744141</v>
      </c>
      <c r="R47" s="58">
        <v>-5.0567626953125E-2</v>
      </c>
      <c r="S47" s="58">
        <v>0.57254791259765625</v>
      </c>
      <c r="T47" s="58">
        <v>0.67242817824878087</v>
      </c>
      <c r="V47" s="58" t="s">
        <v>74</v>
      </c>
      <c r="W47" s="58">
        <v>21.402578353881836</v>
      </c>
      <c r="X47" s="58">
        <v>0.26611518859863281</v>
      </c>
      <c r="Y47" s="58">
        <v>0.62130546569824219</v>
      </c>
      <c r="Z47" s="58">
        <v>0.65008241500455499</v>
      </c>
    </row>
    <row r="48" spans="3:26" x14ac:dyDescent="0.15">
      <c r="D48" s="58" t="s">
        <v>75</v>
      </c>
      <c r="E48" s="58">
        <v>25.867534637451172</v>
      </c>
      <c r="F48" s="58">
        <v>5.4659347534179688</v>
      </c>
      <c r="G48" s="58">
        <v>2.6911487579345703</v>
      </c>
      <c r="H48" s="58">
        <v>0.15484012065802438</v>
      </c>
      <c r="I48" s="58" t="s">
        <v>79</v>
      </c>
      <c r="J48" s="58" t="s">
        <v>73</v>
      </c>
      <c r="K48" s="58">
        <v>21.859615325927734</v>
      </c>
      <c r="O48" s="58" t="s">
        <v>79</v>
      </c>
      <c r="P48" s="58" t="s">
        <v>73</v>
      </c>
      <c r="Q48" s="58">
        <v>23.059343338012695</v>
      </c>
      <c r="V48" s="58" t="s">
        <v>75</v>
      </c>
      <c r="W48" s="58">
        <v>20.915689468383789</v>
      </c>
      <c r="X48" s="58">
        <v>-0.22077369689941406</v>
      </c>
      <c r="Y48" s="58">
        <v>0.65223884582519531</v>
      </c>
      <c r="Z48" s="58">
        <v>0.63629211737861624</v>
      </c>
    </row>
    <row r="49" spans="3:26" x14ac:dyDescent="0.15">
      <c r="D49" s="58" t="s">
        <v>76</v>
      </c>
      <c r="E49" s="58">
        <v>26.874063491821289</v>
      </c>
      <c r="F49" s="58">
        <v>6.4724636077880859</v>
      </c>
      <c r="G49" s="58">
        <v>2.5328426361083984</v>
      </c>
      <c r="H49" s="58">
        <v>0.17279787294732438</v>
      </c>
      <c r="J49" s="58" t="s">
        <v>74</v>
      </c>
      <c r="K49" s="58">
        <v>21.75657844543457</v>
      </c>
      <c r="L49" s="58">
        <v>-0.10303688049316406</v>
      </c>
      <c r="M49" s="58">
        <v>-3.9149723052978516</v>
      </c>
      <c r="N49" s="58">
        <v>15.084263006786625</v>
      </c>
      <c r="P49" s="58" t="s">
        <v>74</v>
      </c>
      <c r="Q49" s="58">
        <v>23.74302864074707</v>
      </c>
      <c r="R49" s="58">
        <v>0.683685302734375</v>
      </c>
      <c r="S49" s="58">
        <v>-0.47879791259765625</v>
      </c>
      <c r="T49" s="58">
        <v>1.3935820171837794</v>
      </c>
    </row>
    <row r="50" spans="3:26" x14ac:dyDescent="0.15">
      <c r="D50" s="58" t="s">
        <v>77</v>
      </c>
      <c r="E50" s="58">
        <v>24.975271224975586</v>
      </c>
      <c r="F50" s="58">
        <v>4.5736713409423828</v>
      </c>
      <c r="G50" s="58">
        <v>1.9985752105712891</v>
      </c>
      <c r="H50" s="58">
        <v>0.25024701915044367</v>
      </c>
      <c r="J50" s="58" t="s">
        <v>75</v>
      </c>
      <c r="K50" s="58">
        <v>21.635656356811523</v>
      </c>
      <c r="L50" s="58">
        <v>-0.22395896911621094</v>
      </c>
      <c r="M50" s="58">
        <v>-2.5271053314208984</v>
      </c>
      <c r="N50" s="58">
        <v>5.7641398208602208</v>
      </c>
      <c r="P50" s="58" t="s">
        <v>75</v>
      </c>
      <c r="Q50" s="58">
        <v>23.216522216796875</v>
      </c>
      <c r="R50" s="58">
        <v>0.15717887878417969</v>
      </c>
      <c r="S50" s="58">
        <v>-0.47910308837890625</v>
      </c>
      <c r="T50" s="58">
        <v>1.3938768351826258</v>
      </c>
      <c r="V50" s="58" t="s">
        <v>77</v>
      </c>
      <c r="W50" s="58">
        <v>21.187446594238281</v>
      </c>
      <c r="X50" s="58">
        <v>5.0983428955078125E-2</v>
      </c>
      <c r="Y50" s="58">
        <v>0.26337814331054688</v>
      </c>
      <c r="Z50" s="58">
        <v>0.83313480643246118</v>
      </c>
    </row>
    <row r="51" spans="3:26" x14ac:dyDescent="0.15">
      <c r="C51" s="58" t="s">
        <v>79</v>
      </c>
      <c r="D51" s="58" t="s">
        <v>73</v>
      </c>
      <c r="E51" s="58">
        <v>21.927452087402344</v>
      </c>
      <c r="J51" s="58" t="s">
        <v>76</v>
      </c>
      <c r="K51" s="58">
        <v>21.963871002197266</v>
      </c>
      <c r="L51" s="58">
        <v>0.10425567626953125</v>
      </c>
      <c r="M51" s="58">
        <v>-3.0283050537109375</v>
      </c>
      <c r="N51" s="58">
        <v>8.1585063742889758</v>
      </c>
      <c r="P51" s="58" t="s">
        <v>76</v>
      </c>
      <c r="Q51" s="58">
        <v>23.372371673583984</v>
      </c>
      <c r="R51" s="58">
        <v>0.31302833557128906</v>
      </c>
      <c r="S51" s="58">
        <v>2.3631172180175781</v>
      </c>
      <c r="T51" s="58">
        <v>0.19437071583699231</v>
      </c>
      <c r="U51" s="58" t="s">
        <v>79</v>
      </c>
      <c r="V51" s="58" t="s">
        <v>73</v>
      </c>
      <c r="W51" s="58">
        <v>21.680826187133789</v>
      </c>
    </row>
    <row r="52" spans="3:26" x14ac:dyDescent="0.15">
      <c r="D52" s="58" t="s">
        <v>74</v>
      </c>
      <c r="E52" s="58">
        <v>24.88694953918457</v>
      </c>
      <c r="F52" s="58">
        <v>2.9594974517822266</v>
      </c>
      <c r="G52" s="58">
        <v>-0.25939559936523438</v>
      </c>
      <c r="H52" s="58">
        <v>1.1969771396415751</v>
      </c>
      <c r="J52" s="58" t="s">
        <v>77</v>
      </c>
      <c r="K52" s="58">
        <v>21.208757400512695</v>
      </c>
      <c r="L52" s="58">
        <v>-0.65085792541503906</v>
      </c>
      <c r="M52" s="58">
        <v>-2.4123210906982422</v>
      </c>
      <c r="N52" s="58">
        <v>5.3233008028832485</v>
      </c>
      <c r="P52" s="58" t="s">
        <v>77</v>
      </c>
      <c r="Q52" s="58">
        <v>22.844472885131836</v>
      </c>
      <c r="R52" s="58">
        <v>-0.21487045288085938</v>
      </c>
      <c r="S52" s="58">
        <v>0.40824508666992188</v>
      </c>
      <c r="T52" s="58">
        <v>0.75353943177178073</v>
      </c>
      <c r="V52" s="58" t="s">
        <v>74</v>
      </c>
      <c r="W52" s="58">
        <v>22.771738052368164</v>
      </c>
      <c r="X52" s="58">
        <v>1.090911865234375</v>
      </c>
      <c r="Y52" s="58">
        <v>1.4461021423339844</v>
      </c>
      <c r="Z52" s="58">
        <v>0.36701167378297411</v>
      </c>
    </row>
    <row r="53" spans="3:26" x14ac:dyDescent="0.15">
      <c r="D53" s="58" t="s">
        <v>75</v>
      </c>
      <c r="E53" s="58">
        <v>23.923555374145508</v>
      </c>
      <c r="F53" s="58">
        <v>1.9961032867431641</v>
      </c>
      <c r="G53" s="58">
        <v>-0.77868270874023438</v>
      </c>
      <c r="H53" s="58">
        <v>1.715563716221695</v>
      </c>
      <c r="V53" s="58" t="s">
        <v>75</v>
      </c>
      <c r="W53" s="58">
        <v>21.401525497436523</v>
      </c>
      <c r="X53" s="58">
        <v>-0.27930068969726562</v>
      </c>
      <c r="Y53" s="58">
        <v>0.59371185302734375</v>
      </c>
      <c r="Z53" s="58">
        <v>0.66263584241168905</v>
      </c>
    </row>
    <row r="54" spans="3:26" x14ac:dyDescent="0.15">
      <c r="D54" s="58" t="s">
        <v>76</v>
      </c>
      <c r="E54" s="58">
        <v>24.671823501586914</v>
      </c>
      <c r="F54" s="58">
        <v>2.7443714141845703</v>
      </c>
      <c r="G54" s="58">
        <v>-1.1952495574951172</v>
      </c>
      <c r="H54" s="58">
        <v>2.2898443843922149</v>
      </c>
      <c r="V54" s="58" t="s">
        <v>76</v>
      </c>
      <c r="W54" s="58">
        <v>24.245597839355469</v>
      </c>
      <c r="X54" s="58">
        <v>2.5647716522216797</v>
      </c>
      <c r="Y54" s="58">
        <v>2.2763710021972656</v>
      </c>
      <c r="Z54" s="58">
        <v>0.2064163275655061</v>
      </c>
    </row>
    <row r="55" spans="3:26" x14ac:dyDescent="0.15">
      <c r="D55" s="58" t="s">
        <v>77</v>
      </c>
      <c r="E55" s="58">
        <v>24.405324935913086</v>
      </c>
      <c r="F55" s="58">
        <v>2.4778728485107422</v>
      </c>
      <c r="G55" s="58">
        <v>-9.7223281860351562E-2</v>
      </c>
      <c r="H55" s="58">
        <v>1.0697126314947489</v>
      </c>
      <c r="V55" s="58" t="s">
        <v>77</v>
      </c>
      <c r="W55" s="58">
        <v>21.059640884399414</v>
      </c>
      <c r="X55" s="58">
        <v>-0.621185302734375</v>
      </c>
      <c r="Y55" s="58">
        <v>-0.40879058837890625</v>
      </c>
      <c r="Z55" s="58">
        <v>1.3275724431741101</v>
      </c>
    </row>
    <row r="56" spans="3:26" x14ac:dyDescent="0.15">
      <c r="J56" s="60" t="s">
        <v>74</v>
      </c>
      <c r="K56" s="60"/>
      <c r="L56" s="60"/>
      <c r="N56" s="58">
        <v>7.5704830683214315</v>
      </c>
      <c r="Q56" s="60" t="s">
        <v>74</v>
      </c>
      <c r="R56" s="60"/>
      <c r="S56" s="60"/>
    </row>
    <row r="57" spans="3:26" x14ac:dyDescent="0.15">
      <c r="D57" s="60" t="s">
        <v>74</v>
      </c>
      <c r="E57" s="60"/>
      <c r="F57" s="60"/>
      <c r="K57" s="58" t="s">
        <v>83</v>
      </c>
      <c r="L57" s="58" t="s">
        <v>60</v>
      </c>
      <c r="N57" s="58">
        <v>4.0160238088135305</v>
      </c>
      <c r="R57" s="58" t="s">
        <v>83</v>
      </c>
      <c r="S57" s="58" t="s">
        <v>60</v>
      </c>
      <c r="V57" s="60" t="s">
        <v>74</v>
      </c>
      <c r="W57" s="60"/>
      <c r="X57" s="60"/>
    </row>
    <row r="58" spans="3:26" x14ac:dyDescent="0.15">
      <c r="E58" s="58" t="s">
        <v>83</v>
      </c>
      <c r="F58" s="58" t="s">
        <v>60</v>
      </c>
      <c r="J58" s="58" t="s">
        <v>55</v>
      </c>
      <c r="K58" s="58">
        <f>AVERAGE(N6,N23,N40)</f>
        <v>1.9503907430695631</v>
      </c>
      <c r="L58" s="58">
        <f>STDEV(N6,N23,N40)</f>
        <v>1.4445561877553181</v>
      </c>
      <c r="N58" s="58">
        <v>5.3233008028832485</v>
      </c>
      <c r="Q58" s="58" t="s">
        <v>55</v>
      </c>
      <c r="R58" s="58">
        <f>AVERAGE(T23,T40)</f>
        <v>3.85622020894295</v>
      </c>
      <c r="S58" s="58">
        <f>STDEV(T23,T40)</f>
        <v>0.4289012468074565</v>
      </c>
      <c r="W58" s="58" t="s">
        <v>83</v>
      </c>
      <c r="X58" s="58" t="s">
        <v>60</v>
      </c>
    </row>
    <row r="59" spans="3:26" x14ac:dyDescent="0.15">
      <c r="D59" s="58" t="s">
        <v>55</v>
      </c>
      <c r="E59" s="58">
        <v>1</v>
      </c>
      <c r="F59" s="58">
        <v>0</v>
      </c>
      <c r="J59" s="58" t="s">
        <v>78</v>
      </c>
      <c r="K59" s="58">
        <f>AVERAGE(N11,N28,N45)</f>
        <v>3.8596333456938301</v>
      </c>
      <c r="L59" s="58">
        <f>STDEV(N11,N28,N45)</f>
        <v>2.0801917624449779</v>
      </c>
      <c r="Q59" s="58" t="s">
        <v>78</v>
      </c>
      <c r="R59" s="58">
        <f>AVERAGE(T11,T28,T45)</f>
        <v>1.301229403068618</v>
      </c>
      <c r="S59" s="58">
        <f>STDEV(T11,T28,T45)</f>
        <v>0.25326415941267527</v>
      </c>
      <c r="V59" s="58" t="s">
        <v>55</v>
      </c>
      <c r="W59" s="58">
        <f>AVERAGE(Z6,Z24,Z42)</f>
        <v>16.318394455302986</v>
      </c>
      <c r="X59" s="58">
        <f>STDEV(Z6,Z24,Z42)</f>
        <v>6.4572409458578868</v>
      </c>
    </row>
    <row r="60" spans="3:26" x14ac:dyDescent="0.15">
      <c r="D60" s="58" t="s">
        <v>78</v>
      </c>
      <c r="E60" s="58">
        <f>AVERAGE(H11,H29)</f>
        <v>14.500485435677586</v>
      </c>
      <c r="F60" s="58">
        <f>STDEV(H29,H11)</f>
        <v>0.43595453921859578</v>
      </c>
      <c r="J60" s="58" t="s">
        <v>84</v>
      </c>
      <c r="K60" s="58">
        <f>AVERAGE(N15,N32,N49)</f>
        <v>13.803489964532943</v>
      </c>
      <c r="L60" s="58">
        <f>STDEV(N15,N32,N49)</f>
        <v>1.8218464538891155</v>
      </c>
      <c r="Q60" s="58" t="s">
        <v>84</v>
      </c>
      <c r="R60" s="58">
        <f>AVERAGE(T15,T32,T49)</f>
        <v>1.3153976163189069</v>
      </c>
      <c r="S60" s="58">
        <f>STDEV(T15,T32,T49)</f>
        <v>0.30253775040740505</v>
      </c>
      <c r="V60" s="58" t="s">
        <v>78</v>
      </c>
      <c r="W60" s="58">
        <f>AVERAGE(Z11,Z29,Z47)</f>
        <v>0.93007674570280108</v>
      </c>
      <c r="X60" s="58">
        <f>STDEV(Z11,Z29,Z47)</f>
        <v>0.31669151961884912</v>
      </c>
    </row>
    <row r="61" spans="3:26" x14ac:dyDescent="0.15">
      <c r="D61" s="58" t="s">
        <v>84</v>
      </c>
      <c r="E61" s="58">
        <f>AVERAGE(H16,H34,H52)</f>
        <v>1.0562162992395991</v>
      </c>
      <c r="F61" s="58">
        <f>STDEV(H16,H34,H52)</f>
        <v>0.49796972755958008</v>
      </c>
      <c r="V61" s="58" t="s">
        <v>84</v>
      </c>
      <c r="W61" s="58">
        <f>AVERAGE(Z16,Z34,Z52)</f>
        <v>0.69586004651136812</v>
      </c>
      <c r="X61" s="58">
        <f>STDEV(Z16,Z34,Z52)</f>
        <v>0.40182232499225323</v>
      </c>
    </row>
    <row r="62" spans="3:26" x14ac:dyDescent="0.15">
      <c r="J62" s="61" t="s">
        <v>75</v>
      </c>
      <c r="K62" s="61"/>
      <c r="L62" s="61"/>
      <c r="Q62" s="61" t="s">
        <v>75</v>
      </c>
      <c r="R62" s="61"/>
      <c r="S62" s="61"/>
    </row>
    <row r="63" spans="3:26" x14ac:dyDescent="0.15">
      <c r="D63" s="61" t="s">
        <v>75</v>
      </c>
      <c r="E63" s="61"/>
      <c r="F63" s="61"/>
      <c r="K63" s="58" t="s">
        <v>83</v>
      </c>
      <c r="L63" s="58" t="s">
        <v>60</v>
      </c>
      <c r="R63" s="58" t="s">
        <v>83</v>
      </c>
      <c r="S63" s="58" t="s">
        <v>60</v>
      </c>
      <c r="V63" s="61" t="s">
        <v>75</v>
      </c>
      <c r="W63" s="61"/>
      <c r="X63" s="61"/>
    </row>
    <row r="64" spans="3:26" x14ac:dyDescent="0.15">
      <c r="E64" s="58" t="s">
        <v>83</v>
      </c>
      <c r="F64" s="58" t="s">
        <v>60</v>
      </c>
      <c r="J64" s="58" t="s">
        <v>55</v>
      </c>
      <c r="K64" s="58">
        <f>AVERAGE(N24,N41)</f>
        <v>1.6182752013091011</v>
      </c>
      <c r="L64" s="58">
        <f>STDEV(N24,N41)</f>
        <v>0.32751864034993688</v>
      </c>
      <c r="Q64" s="58" t="s">
        <v>55</v>
      </c>
      <c r="R64" s="58">
        <f>AVERAGE(T24,T41)</f>
        <v>3.7267653978006487</v>
      </c>
      <c r="S64" s="58">
        <f>STDEV(T24,T41)</f>
        <v>0.95641431387480635</v>
      </c>
      <c r="W64" s="58" t="s">
        <v>83</v>
      </c>
      <c r="X64" s="58" t="s">
        <v>60</v>
      </c>
    </row>
    <row r="65" spans="4:24" x14ac:dyDescent="0.15">
      <c r="D65" s="58" t="s">
        <v>55</v>
      </c>
      <c r="E65" s="58">
        <v>1</v>
      </c>
      <c r="F65" s="58">
        <v>0</v>
      </c>
      <c r="J65" s="58" t="s">
        <v>78</v>
      </c>
      <c r="K65" s="58">
        <f>AVERAGE(N12,N29,N46)</f>
        <v>1.3096573044629067</v>
      </c>
      <c r="L65" s="58">
        <f>STDEV(N12,N29,N46)</f>
        <v>0.56432801027844215</v>
      </c>
      <c r="Q65" s="58" t="s">
        <v>78</v>
      </c>
      <c r="R65" s="58">
        <f>AVERAGE(T12,T29,T46)</f>
        <v>1.5703310573659559</v>
      </c>
      <c r="S65" s="58">
        <f>STDEV(T12,T29,T46)</f>
        <v>1.0876248967894939</v>
      </c>
      <c r="V65" s="58" t="s">
        <v>55</v>
      </c>
      <c r="W65" s="58">
        <f>AVERAGE(Z7,Z25,Z43)</f>
        <v>19.65151573802817</v>
      </c>
      <c r="X65" s="58">
        <f>STDEV(Z7,Z25,Z43)</f>
        <v>13.61681465311305</v>
      </c>
    </row>
    <row r="66" spans="4:24" x14ac:dyDescent="0.15">
      <c r="D66" s="58" t="s">
        <v>78</v>
      </c>
      <c r="E66" s="58">
        <f>AVERAGE(H12,H30)</f>
        <v>12.577582438485047</v>
      </c>
      <c r="F66" s="58">
        <f>STDEV(H12,H30)</f>
        <v>0.66322635682958453</v>
      </c>
      <c r="J66" s="58" t="s">
        <v>84</v>
      </c>
      <c r="K66" s="58">
        <f>AVERAGE(N16,N33,N50)</f>
        <v>4.9635592249155049</v>
      </c>
      <c r="L66" s="58">
        <f>STDEV(N16,N33,N50)</f>
        <v>0.82422552036058649</v>
      </c>
      <c r="Q66" s="58" t="s">
        <v>84</v>
      </c>
      <c r="R66" s="58">
        <f>AVERAGE(T16,T33,T50)</f>
        <v>1.8514190039309473</v>
      </c>
      <c r="S66" s="58">
        <f>STDEV(T16,T33,T50)</f>
        <v>1.1581866213277967</v>
      </c>
      <c r="V66" s="58" t="s">
        <v>78</v>
      </c>
      <c r="W66" s="58">
        <f>AVERAGE(Z12,Z30,Z48)</f>
        <v>0.7304250227371224</v>
      </c>
      <c r="X66" s="58">
        <f>STDEV(Z12,Z30,Z48)</f>
        <v>0.18481124359836792</v>
      </c>
    </row>
    <row r="67" spans="4:24" x14ac:dyDescent="0.15">
      <c r="D67" s="58" t="s">
        <v>84</v>
      </c>
      <c r="E67" s="58">
        <f>AVERAGE(H17,H35,H53)</f>
        <v>1.3614624874630987</v>
      </c>
      <c r="F67" s="58">
        <f>STDEV(H17,H35,H53)</f>
        <v>0.68312294057780998</v>
      </c>
      <c r="V67" s="58" t="s">
        <v>84</v>
      </c>
      <c r="W67" s="58">
        <f>AVERAGE(Z17,Z35,Z53)</f>
        <v>0.53583969656356256</v>
      </c>
      <c r="X67" s="58">
        <f>STDEV(Z17,Z35,Z53)</f>
        <v>0.12452406513300192</v>
      </c>
    </row>
    <row r="68" spans="4:24" x14ac:dyDescent="0.15">
      <c r="J68" s="62" t="s">
        <v>77</v>
      </c>
      <c r="K68" s="62"/>
      <c r="L68" s="62"/>
      <c r="Q68" s="62" t="s">
        <v>77</v>
      </c>
      <c r="R68" s="62"/>
      <c r="S68" s="62"/>
    </row>
    <row r="69" spans="4:24" x14ac:dyDescent="0.15">
      <c r="D69" s="62" t="s">
        <v>77</v>
      </c>
      <c r="E69" s="62"/>
      <c r="F69" s="62"/>
      <c r="K69" s="58" t="s">
        <v>83</v>
      </c>
      <c r="L69" s="58" t="s">
        <v>60</v>
      </c>
      <c r="R69" s="58" t="s">
        <v>83</v>
      </c>
      <c r="S69" s="58" t="s">
        <v>60</v>
      </c>
      <c r="V69" s="62" t="s">
        <v>77</v>
      </c>
      <c r="W69" s="62"/>
      <c r="X69" s="62"/>
    </row>
    <row r="70" spans="4:24" x14ac:dyDescent="0.15">
      <c r="E70" s="58" t="s">
        <v>83</v>
      </c>
      <c r="F70" s="58" t="s">
        <v>60</v>
      </c>
      <c r="J70" s="58" t="s">
        <v>55</v>
      </c>
      <c r="K70" s="58">
        <f>AVERAGE(N9,N26,N43)</f>
        <v>2.1981736667243221</v>
      </c>
      <c r="L70" s="58">
        <f>STDEV(N9,N26,N43)</f>
        <v>0.38802030347300037</v>
      </c>
      <c r="Q70" s="58" t="s">
        <v>55</v>
      </c>
      <c r="R70" s="58">
        <f>AVERAGE(T43,T26,T9)</f>
        <v>15.08649408088254</v>
      </c>
      <c r="S70" s="58">
        <f>STDEV(T9,T26,T43)</f>
        <v>6.9788089152610011</v>
      </c>
      <c r="W70" s="58" t="s">
        <v>83</v>
      </c>
      <c r="X70" s="58" t="s">
        <v>60</v>
      </c>
    </row>
    <row r="71" spans="4:24" x14ac:dyDescent="0.15">
      <c r="D71" s="58" t="s">
        <v>55</v>
      </c>
      <c r="E71" s="58">
        <v>1</v>
      </c>
      <c r="F71" s="58">
        <v>0</v>
      </c>
      <c r="J71" s="58" t="s">
        <v>78</v>
      </c>
      <c r="K71" s="58">
        <f>AVERAGE(N13,N30,N47)</f>
        <v>1.4132713196269597</v>
      </c>
      <c r="L71" s="58">
        <f>STDEV(N13,N30,N47)</f>
        <v>0.29230165037694067</v>
      </c>
      <c r="Q71" s="58" t="s">
        <v>78</v>
      </c>
      <c r="R71" s="58">
        <f>AVERAGE(T13,T30,T47)</f>
        <v>0.64465658048921093</v>
      </c>
      <c r="S71" s="58">
        <f>STDEV(T13,T30,T47)</f>
        <v>9.6193407826532101E-2</v>
      </c>
      <c r="V71" s="58" t="s">
        <v>55</v>
      </c>
      <c r="W71" s="58">
        <f>AVERAGE(Z9,Z27,Z45)</f>
        <v>7.5795887385394778</v>
      </c>
      <c r="X71" s="58">
        <f>STDEV(Z9,Z27,Z45)</f>
        <v>1.1355317984960764</v>
      </c>
    </row>
    <row r="72" spans="4:24" x14ac:dyDescent="0.15">
      <c r="D72" s="58" t="s">
        <v>78</v>
      </c>
      <c r="E72" s="58">
        <f>AVERAGE(H14,H32,H50)</f>
        <v>4.9434922796900667</v>
      </c>
      <c r="F72" s="58">
        <f>STDEV(H14,H32,H50)</f>
        <v>4.3576846505237103</v>
      </c>
      <c r="J72" s="58" t="s">
        <v>84</v>
      </c>
      <c r="K72" s="58">
        <f>AVERAGE(N18,N35,N52)</f>
        <v>5.6366025600060707</v>
      </c>
      <c r="L72" s="58">
        <f>STDEV(N18,N35,N52)</f>
        <v>1.797821918360536</v>
      </c>
      <c r="Q72" s="58" t="s">
        <v>84</v>
      </c>
      <c r="R72" s="58">
        <f>AVERAGE(T18,T35,T52)</f>
        <v>0.53836448178447827</v>
      </c>
      <c r="S72" s="58">
        <f>STDEV(T18,T35,T52)</f>
        <v>0.23090587661820294</v>
      </c>
      <c r="V72" s="58" t="s">
        <v>78</v>
      </c>
      <c r="W72" s="58">
        <f>AVERAGE(Z14,Z32,Z50)</f>
        <v>0.97725722671840121</v>
      </c>
      <c r="X72" s="58">
        <f>STDEV(Z14,Z32,Z50)</f>
        <v>0.28119933383136447</v>
      </c>
    </row>
    <row r="73" spans="4:24" x14ac:dyDescent="0.15">
      <c r="D73" s="58" t="s">
        <v>84</v>
      </c>
      <c r="E73" s="58">
        <f>AVERAGE(H19,H37,H55)</f>
        <v>0.73278212761449912</v>
      </c>
      <c r="F73" s="58">
        <f>STDEV(H19,H37,H55)</f>
        <v>0.32518389173047191</v>
      </c>
      <c r="V73" s="58" t="s">
        <v>84</v>
      </c>
      <c r="W73" s="58">
        <f>AVERAGE(Z19,Z37,Z55)</f>
        <v>1.6657440297059394</v>
      </c>
      <c r="X73" s="58">
        <f>STDEV(Z19,Z37,Z55)</f>
        <v>0.76154523342437519</v>
      </c>
    </row>
  </sheetData>
  <mergeCells count="28">
    <mergeCell ref="D69:F69"/>
    <mergeCell ref="V69:X69"/>
    <mergeCell ref="J62:L62"/>
    <mergeCell ref="Q62:S62"/>
    <mergeCell ref="D63:F63"/>
    <mergeCell ref="V63:X63"/>
    <mergeCell ref="J68:L68"/>
    <mergeCell ref="Q68:S68"/>
    <mergeCell ref="C39:H39"/>
    <mergeCell ref="U39:Z39"/>
    <mergeCell ref="J56:L56"/>
    <mergeCell ref="Q56:S56"/>
    <mergeCell ref="D57:F57"/>
    <mergeCell ref="V57:X57"/>
    <mergeCell ref="I20:N20"/>
    <mergeCell ref="O20:T20"/>
    <mergeCell ref="C21:H21"/>
    <mergeCell ref="U21:Z21"/>
    <mergeCell ref="I37:N37"/>
    <mergeCell ref="O37:T37"/>
    <mergeCell ref="C2:H2"/>
    <mergeCell ref="I2:N2"/>
    <mergeCell ref="O2:T2"/>
    <mergeCell ref="U2:Z2"/>
    <mergeCell ref="C3:H3"/>
    <mergeCell ref="I3:N3"/>
    <mergeCell ref="O3:T3"/>
    <mergeCell ref="U3:Z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4EAE5-6771-FF45-A18D-0B78092E94C0}">
  <dimension ref="B2:Z48"/>
  <sheetViews>
    <sheetView topLeftCell="A20" workbookViewId="0">
      <selection activeCell="G48" sqref="G48"/>
    </sheetView>
  </sheetViews>
  <sheetFormatPr baseColWidth="10" defaultColWidth="8.83203125" defaultRowHeight="15" x14ac:dyDescent="0.2"/>
  <cols>
    <col min="1" max="14" width="8.83203125" style="31"/>
    <col min="15" max="15" width="22.6640625" style="31" bestFit="1" customWidth="1"/>
    <col min="16" max="16384" width="8.83203125" style="31"/>
  </cols>
  <sheetData>
    <row r="2" spans="2:14" x14ac:dyDescent="0.2">
      <c r="C2" s="44">
        <v>1</v>
      </c>
      <c r="D2" s="44">
        <v>2</v>
      </c>
      <c r="E2" s="44">
        <v>3</v>
      </c>
      <c r="F2" s="44">
        <v>4</v>
      </c>
      <c r="G2" s="44">
        <v>5</v>
      </c>
      <c r="H2" s="44">
        <v>6</v>
      </c>
      <c r="I2" s="44">
        <v>7</v>
      </c>
      <c r="J2" s="44">
        <v>8</v>
      </c>
      <c r="K2" s="44">
        <v>9</v>
      </c>
      <c r="L2" s="44">
        <v>10</v>
      </c>
      <c r="M2" s="44">
        <v>11</v>
      </c>
      <c r="N2" s="44">
        <v>12</v>
      </c>
    </row>
    <row r="3" spans="2:14" x14ac:dyDescent="0.2">
      <c r="B3" s="44" t="s">
        <v>46</v>
      </c>
      <c r="C3" s="45">
        <v>2.7989999999999999</v>
      </c>
      <c r="D3" s="46">
        <v>2.6110000000000002</v>
      </c>
      <c r="E3" s="46">
        <v>3.0329999999999999</v>
      </c>
      <c r="F3" s="46">
        <v>2.7240000000000002</v>
      </c>
      <c r="G3" s="46">
        <v>1.9510000000000001</v>
      </c>
      <c r="H3" s="46">
        <v>2.0499999999999998</v>
      </c>
      <c r="I3" s="46">
        <v>1.518</v>
      </c>
      <c r="J3" s="46">
        <v>2.194</v>
      </c>
      <c r="K3" s="46">
        <v>2.1240000000000001</v>
      </c>
      <c r="L3" s="46">
        <v>2.343</v>
      </c>
      <c r="M3" s="46">
        <v>0.89200000000000002</v>
      </c>
      <c r="N3" s="47">
        <v>0.88400000000000001</v>
      </c>
    </row>
    <row r="4" spans="2:14" x14ac:dyDescent="0.2">
      <c r="B4" s="44" t="s">
        <v>47</v>
      </c>
      <c r="C4" s="48">
        <v>2.4689999999999999</v>
      </c>
      <c r="D4" s="49">
        <v>2.71</v>
      </c>
      <c r="E4" s="49">
        <v>2.04</v>
      </c>
      <c r="F4" s="49">
        <v>2.7280000000000002</v>
      </c>
      <c r="G4" s="49">
        <v>2.9820000000000002</v>
      </c>
      <c r="H4" s="49">
        <v>2.399</v>
      </c>
      <c r="I4" s="49">
        <v>2.5</v>
      </c>
      <c r="J4" s="49">
        <v>2.339</v>
      </c>
      <c r="K4" s="49">
        <v>2.7149999999999999</v>
      </c>
      <c r="L4" s="49">
        <v>2.4860000000000002</v>
      </c>
      <c r="M4" s="49">
        <v>0.88900000000000001</v>
      </c>
      <c r="N4" s="50">
        <v>0.88700000000000001</v>
      </c>
    </row>
    <row r="5" spans="2:14" x14ac:dyDescent="0.2">
      <c r="B5" s="44" t="s">
        <v>48</v>
      </c>
      <c r="C5" s="48">
        <v>3.0209999999999999</v>
      </c>
      <c r="D5" s="49">
        <v>2.6619999999999999</v>
      </c>
      <c r="E5" s="49">
        <v>1.752</v>
      </c>
      <c r="F5" s="49">
        <v>3.0310000000000001</v>
      </c>
      <c r="G5" s="49">
        <v>3.1190000000000002</v>
      </c>
      <c r="H5" s="49">
        <v>2.1259999999999999</v>
      </c>
      <c r="I5" s="49">
        <v>2.0619999999999998</v>
      </c>
      <c r="J5" s="49">
        <v>3.1960000000000002</v>
      </c>
      <c r="K5" s="49">
        <v>2.0129999999999999</v>
      </c>
      <c r="L5" s="49">
        <v>2.4900000000000002</v>
      </c>
      <c r="M5" s="49">
        <v>0.95599999999999996</v>
      </c>
      <c r="N5" s="50">
        <v>0.94399999999999995</v>
      </c>
    </row>
    <row r="6" spans="2:14" x14ac:dyDescent="0.2">
      <c r="B6" s="44" t="s">
        <v>49</v>
      </c>
      <c r="C6" s="48">
        <v>2.9729999999999999</v>
      </c>
      <c r="D6" s="49">
        <v>3.1019999999999999</v>
      </c>
      <c r="E6" s="49">
        <v>2.5880000000000001</v>
      </c>
      <c r="F6" s="49">
        <v>3.161</v>
      </c>
      <c r="G6" s="49">
        <v>3.266</v>
      </c>
      <c r="H6" s="49">
        <v>3.3260000000000001</v>
      </c>
      <c r="I6" s="49">
        <v>2.802</v>
      </c>
      <c r="J6" s="49">
        <v>2.8580000000000001</v>
      </c>
      <c r="K6" s="49">
        <v>2.9039999999999999</v>
      </c>
      <c r="L6" s="49">
        <v>2.492</v>
      </c>
      <c r="M6" s="49">
        <v>0.95199999999999996</v>
      </c>
      <c r="N6" s="50">
        <v>0.94799999999999995</v>
      </c>
    </row>
    <row r="7" spans="2:14" x14ac:dyDescent="0.2">
      <c r="B7" s="44" t="s">
        <v>50</v>
      </c>
      <c r="C7" s="48">
        <v>2.762</v>
      </c>
      <c r="D7" s="49">
        <v>3.0379999999999998</v>
      </c>
      <c r="E7" s="49">
        <v>2.0350000000000001</v>
      </c>
      <c r="F7" s="49">
        <v>3.3530000000000002</v>
      </c>
      <c r="G7" s="49">
        <v>2.9649999999999999</v>
      </c>
      <c r="H7" s="49">
        <v>3.242</v>
      </c>
      <c r="I7" s="49">
        <v>2.7919999999999998</v>
      </c>
      <c r="J7" s="49">
        <v>2.915</v>
      </c>
      <c r="K7" s="49">
        <v>2.3010000000000002</v>
      </c>
      <c r="L7" s="49">
        <v>2.3530000000000002</v>
      </c>
      <c r="M7" s="49">
        <v>1.0980000000000001</v>
      </c>
      <c r="N7" s="50">
        <v>1.032</v>
      </c>
    </row>
    <row r="8" spans="2:14" x14ac:dyDescent="0.2">
      <c r="B8" s="44" t="s">
        <v>51</v>
      </c>
      <c r="C8" s="48">
        <v>3.1339999999999999</v>
      </c>
      <c r="D8" s="49">
        <v>2.7730000000000001</v>
      </c>
      <c r="E8" s="49">
        <v>3.5</v>
      </c>
      <c r="F8" s="49">
        <v>3.2040000000000002</v>
      </c>
      <c r="G8" s="49">
        <v>3.238</v>
      </c>
      <c r="H8" s="49">
        <v>2.4729999999999999</v>
      </c>
      <c r="I8" s="49">
        <v>2.1339999999999999</v>
      </c>
      <c r="J8" s="49">
        <v>3.3410000000000002</v>
      </c>
      <c r="K8" s="49">
        <v>2.2759999999999998</v>
      </c>
      <c r="L8" s="49">
        <v>2.4060000000000001</v>
      </c>
      <c r="M8" s="49">
        <v>1.1839999999999999</v>
      </c>
      <c r="N8" s="50">
        <v>1.044</v>
      </c>
    </row>
    <row r="9" spans="2:14" x14ac:dyDescent="0.2">
      <c r="B9" s="44" t="s">
        <v>52</v>
      </c>
      <c r="C9" s="48">
        <v>3.12</v>
      </c>
      <c r="D9" s="49">
        <v>3.4630000000000001</v>
      </c>
      <c r="E9" s="49">
        <v>3.4249999999999998</v>
      </c>
      <c r="F9" s="49">
        <v>3.5</v>
      </c>
      <c r="G9" s="49">
        <v>3.5</v>
      </c>
      <c r="H9" s="49">
        <v>3.5</v>
      </c>
      <c r="I9" s="49">
        <v>3.3130000000000002</v>
      </c>
      <c r="J9" s="49">
        <v>2.8940000000000001</v>
      </c>
      <c r="K9" s="49">
        <v>2.35</v>
      </c>
      <c r="L9" s="49">
        <v>2.3410000000000002</v>
      </c>
      <c r="M9" s="49">
        <v>1.1359999999999999</v>
      </c>
      <c r="N9" s="50">
        <v>1.1259999999999999</v>
      </c>
    </row>
    <row r="10" spans="2:14" x14ac:dyDescent="0.2">
      <c r="B10" s="44" t="s">
        <v>53</v>
      </c>
      <c r="C10" s="51">
        <v>2.9089999999999998</v>
      </c>
      <c r="D10" s="52">
        <v>3.1720000000000002</v>
      </c>
      <c r="E10" s="52">
        <v>3.5</v>
      </c>
      <c r="F10" s="52">
        <v>3.3490000000000002</v>
      </c>
      <c r="G10" s="52">
        <v>3.3959999999999999</v>
      </c>
      <c r="H10" s="52">
        <v>3.1280000000000001</v>
      </c>
      <c r="I10" s="52">
        <v>3.2320000000000002</v>
      </c>
      <c r="J10" s="52">
        <v>2.895</v>
      </c>
      <c r="K10" s="52">
        <v>2.4900000000000002</v>
      </c>
      <c r="L10" s="52">
        <v>2.3660000000000001</v>
      </c>
      <c r="M10" s="52">
        <v>1.08</v>
      </c>
      <c r="N10" s="53">
        <v>1.0309999999999999</v>
      </c>
    </row>
    <row r="13" spans="2:14" x14ac:dyDescent="0.2">
      <c r="C13" s="44">
        <v>1</v>
      </c>
      <c r="D13" s="44">
        <v>2</v>
      </c>
      <c r="E13" s="44">
        <v>3</v>
      </c>
      <c r="F13" s="44">
        <v>4</v>
      </c>
      <c r="G13" s="44">
        <v>5</v>
      </c>
      <c r="H13" s="44">
        <v>6</v>
      </c>
      <c r="I13" s="44">
        <v>7</v>
      </c>
      <c r="J13" s="44">
        <v>8</v>
      </c>
      <c r="K13" s="44">
        <v>9</v>
      </c>
      <c r="L13" s="44">
        <v>10</v>
      </c>
      <c r="M13" s="44">
        <v>11</v>
      </c>
      <c r="N13" s="44">
        <v>12</v>
      </c>
    </row>
    <row r="14" spans="2:14" x14ac:dyDescent="0.2">
      <c r="B14" s="44" t="s">
        <v>46</v>
      </c>
      <c r="C14" s="45">
        <v>1.9570000000000001</v>
      </c>
      <c r="D14" s="46">
        <v>1.7949999999999999</v>
      </c>
      <c r="E14" s="46">
        <v>2.1619999999999999</v>
      </c>
      <c r="F14" s="46">
        <v>1.931</v>
      </c>
      <c r="G14" s="46">
        <v>1.08</v>
      </c>
      <c r="H14" s="46">
        <v>1.198</v>
      </c>
      <c r="I14" s="46">
        <v>0.99099999999999999</v>
      </c>
      <c r="J14" s="46">
        <v>1.3</v>
      </c>
      <c r="K14" s="46">
        <v>1.23</v>
      </c>
      <c r="L14" s="46">
        <v>2.0419999999999998</v>
      </c>
      <c r="M14" s="46">
        <v>0.89500000000000002</v>
      </c>
      <c r="N14" s="47">
        <v>0.89300000000000002</v>
      </c>
    </row>
    <row r="15" spans="2:14" x14ac:dyDescent="0.2">
      <c r="B15" s="44" t="s">
        <v>47</v>
      </c>
      <c r="C15" s="48">
        <v>1.5980000000000001</v>
      </c>
      <c r="D15" s="49">
        <v>1.8280000000000001</v>
      </c>
      <c r="E15" s="49">
        <v>1.1559999999999999</v>
      </c>
      <c r="F15" s="49">
        <v>1.7430000000000001</v>
      </c>
      <c r="G15" s="49">
        <v>2.077</v>
      </c>
      <c r="H15" s="49">
        <v>1.5509999999999999</v>
      </c>
      <c r="I15" s="49">
        <v>1.66</v>
      </c>
      <c r="J15" s="49">
        <v>1.4550000000000001</v>
      </c>
      <c r="K15" s="49">
        <v>1.79</v>
      </c>
      <c r="L15" s="49">
        <v>2.2010000000000001</v>
      </c>
      <c r="M15" s="49">
        <v>0.89300000000000002</v>
      </c>
      <c r="N15" s="50">
        <v>0.89300000000000002</v>
      </c>
    </row>
    <row r="16" spans="2:14" x14ac:dyDescent="0.2">
      <c r="B16" s="44" t="s">
        <v>48</v>
      </c>
      <c r="C16" s="48">
        <v>2.1709999999999998</v>
      </c>
      <c r="D16" s="49">
        <v>1.853</v>
      </c>
      <c r="E16" s="49">
        <v>0.90900000000000003</v>
      </c>
      <c r="F16" s="49">
        <v>2.129</v>
      </c>
      <c r="G16" s="49">
        <v>2.2530000000000001</v>
      </c>
      <c r="H16" s="49">
        <v>1.2969999999999999</v>
      </c>
      <c r="I16" s="49">
        <v>1.161</v>
      </c>
      <c r="J16" s="49">
        <v>2.3370000000000002</v>
      </c>
      <c r="K16" s="49">
        <v>1.127</v>
      </c>
      <c r="L16" s="49">
        <v>2.4470000000000001</v>
      </c>
      <c r="M16" s="49">
        <v>0.90300000000000002</v>
      </c>
      <c r="N16" s="50">
        <v>0.88900000000000001</v>
      </c>
    </row>
    <row r="17" spans="2:15" x14ac:dyDescent="0.2">
      <c r="B17" s="44" t="s">
        <v>49</v>
      </c>
      <c r="C17" s="48">
        <v>2.0030000000000001</v>
      </c>
      <c r="D17" s="49">
        <v>2.294</v>
      </c>
      <c r="E17" s="49">
        <v>1.631</v>
      </c>
      <c r="F17" s="49">
        <v>2.2229999999999999</v>
      </c>
      <c r="G17" s="49">
        <v>2.298</v>
      </c>
      <c r="H17" s="49">
        <v>2.46</v>
      </c>
      <c r="I17" s="49">
        <v>1.8959999999999999</v>
      </c>
      <c r="J17" s="49">
        <v>1.982</v>
      </c>
      <c r="K17" s="49">
        <v>2.0609999999999999</v>
      </c>
      <c r="L17" s="49">
        <v>2.302</v>
      </c>
      <c r="M17" s="49">
        <v>0.92400000000000004</v>
      </c>
      <c r="N17" s="50">
        <v>0.89500000000000002</v>
      </c>
    </row>
    <row r="18" spans="2:15" x14ac:dyDescent="0.2">
      <c r="B18" s="44" t="s">
        <v>50</v>
      </c>
      <c r="C18" s="48">
        <v>1.8129999999999999</v>
      </c>
      <c r="D18" s="49">
        <v>2.06</v>
      </c>
      <c r="E18" s="49">
        <v>1.0860000000000001</v>
      </c>
      <c r="F18" s="49">
        <v>2.306</v>
      </c>
      <c r="G18" s="49">
        <v>2.0470000000000002</v>
      </c>
      <c r="H18" s="49">
        <v>2.3210000000000002</v>
      </c>
      <c r="I18" s="49">
        <v>1.7949999999999999</v>
      </c>
      <c r="J18" s="49">
        <v>1.8979999999999999</v>
      </c>
      <c r="K18" s="49">
        <v>2.2400000000000002</v>
      </c>
      <c r="L18" s="49">
        <v>2.3199999999999998</v>
      </c>
      <c r="M18" s="49">
        <v>0.97299999999999998</v>
      </c>
      <c r="N18" s="50">
        <v>0.92400000000000004</v>
      </c>
    </row>
    <row r="19" spans="2:15" x14ac:dyDescent="0.2">
      <c r="B19" s="44" t="s">
        <v>51</v>
      </c>
      <c r="C19" s="48">
        <v>2.2770000000000001</v>
      </c>
      <c r="D19" s="49">
        <v>1.819</v>
      </c>
      <c r="E19" s="49">
        <v>2.444</v>
      </c>
      <c r="F19" s="49">
        <v>2.2839999999999998</v>
      </c>
      <c r="G19" s="49">
        <v>2.2949999999999999</v>
      </c>
      <c r="H19" s="49">
        <v>1.4890000000000001</v>
      </c>
      <c r="I19" s="49">
        <v>1.2110000000000001</v>
      </c>
      <c r="J19" s="49">
        <v>2.3290000000000002</v>
      </c>
      <c r="K19" s="49">
        <v>2.2229999999999999</v>
      </c>
      <c r="L19" s="49">
        <v>2.3490000000000002</v>
      </c>
      <c r="M19" s="49">
        <v>0.97299999999999998</v>
      </c>
      <c r="N19" s="50">
        <v>0.92100000000000004</v>
      </c>
    </row>
    <row r="20" spans="2:15" x14ac:dyDescent="0.2">
      <c r="B20" s="44" t="s">
        <v>52</v>
      </c>
      <c r="C20" s="48">
        <v>2.109</v>
      </c>
      <c r="D20" s="49">
        <v>2.5510000000000002</v>
      </c>
      <c r="E20" s="49">
        <v>2.4670000000000001</v>
      </c>
      <c r="F20" s="49">
        <v>2.8079999999999998</v>
      </c>
      <c r="G20" s="49">
        <v>2.6669999999999998</v>
      </c>
      <c r="H20" s="49">
        <v>2.8959999999999999</v>
      </c>
      <c r="I20" s="49">
        <v>2.3879999999999999</v>
      </c>
      <c r="J20" s="49">
        <v>1.952</v>
      </c>
      <c r="K20" s="49">
        <v>2.2440000000000002</v>
      </c>
      <c r="L20" s="49">
        <v>2.2549999999999999</v>
      </c>
      <c r="M20" s="49">
        <v>0.95199999999999996</v>
      </c>
      <c r="N20" s="50">
        <v>0.96099999999999997</v>
      </c>
    </row>
    <row r="21" spans="2:15" x14ac:dyDescent="0.2">
      <c r="B21" s="44" t="s">
        <v>53</v>
      </c>
      <c r="C21" s="51">
        <v>1.9830000000000001</v>
      </c>
      <c r="D21" s="52">
        <v>2.254</v>
      </c>
      <c r="E21" s="52">
        <v>2.6280000000000001</v>
      </c>
      <c r="F21" s="52">
        <v>2.4039999999999999</v>
      </c>
      <c r="G21" s="52">
        <v>2.3929999999999998</v>
      </c>
      <c r="H21" s="52">
        <v>2.1459999999999999</v>
      </c>
      <c r="I21" s="52">
        <v>2.3340000000000001</v>
      </c>
      <c r="J21" s="52">
        <v>1.9910000000000001</v>
      </c>
      <c r="K21" s="52">
        <v>2.3839999999999999</v>
      </c>
      <c r="L21" s="52">
        <v>2.262</v>
      </c>
      <c r="M21" s="52">
        <v>0.93300000000000005</v>
      </c>
      <c r="N21" s="53">
        <v>0.877</v>
      </c>
    </row>
    <row r="24" spans="2:15" x14ac:dyDescent="0.2">
      <c r="C24" s="44">
        <v>1</v>
      </c>
      <c r="D24" s="44">
        <v>2</v>
      </c>
      <c r="E24" s="44">
        <v>3</v>
      </c>
      <c r="F24" s="44">
        <v>4</v>
      </c>
      <c r="G24" s="44">
        <v>5</v>
      </c>
      <c r="H24" s="44">
        <v>6</v>
      </c>
      <c r="I24" s="44">
        <v>7</v>
      </c>
      <c r="J24" s="44">
        <v>8</v>
      </c>
      <c r="K24" s="44">
        <v>9</v>
      </c>
      <c r="L24" s="44">
        <v>10</v>
      </c>
      <c r="M24" s="44" t="s">
        <v>47</v>
      </c>
      <c r="N24" s="44" t="s">
        <v>47</v>
      </c>
      <c r="O24" s="54" t="s">
        <v>54</v>
      </c>
    </row>
    <row r="25" spans="2:15" x14ac:dyDescent="0.2">
      <c r="B25" s="44" t="s">
        <v>55</v>
      </c>
      <c r="C25" s="31">
        <f>C3-C14</f>
        <v>0.84199999999999986</v>
      </c>
      <c r="D25" s="31">
        <f t="shared" ref="D25:N25" si="0">D3-D14</f>
        <v>0.81600000000000028</v>
      </c>
      <c r="E25" s="31">
        <f t="shared" si="0"/>
        <v>0.871</v>
      </c>
      <c r="F25" s="31">
        <f t="shared" si="0"/>
        <v>0.79300000000000015</v>
      </c>
      <c r="G25" s="31">
        <f t="shared" si="0"/>
        <v>0.871</v>
      </c>
      <c r="H25" s="31">
        <f t="shared" si="0"/>
        <v>0.85199999999999987</v>
      </c>
      <c r="I25" s="31">
        <f t="shared" si="0"/>
        <v>0.52700000000000002</v>
      </c>
      <c r="J25" s="31">
        <f t="shared" si="0"/>
        <v>0.89399999999999991</v>
      </c>
      <c r="K25" s="31">
        <f t="shared" si="0"/>
        <v>0.89400000000000013</v>
      </c>
      <c r="L25" s="31">
        <f t="shared" si="0"/>
        <v>0.30100000000000016</v>
      </c>
      <c r="M25" s="31">
        <f t="shared" si="0"/>
        <v>-3.0000000000000027E-3</v>
      </c>
      <c r="N25" s="31">
        <f t="shared" si="0"/>
        <v>-9.000000000000008E-3</v>
      </c>
      <c r="O25" s="55">
        <f>AVERAGE(M25:N25)</f>
        <v>-6.0000000000000053E-3</v>
      </c>
    </row>
    <row r="26" spans="2:15" x14ac:dyDescent="0.2">
      <c r="B26" s="44" t="s">
        <v>56</v>
      </c>
      <c r="C26" s="31">
        <f t="shared" ref="C26:N32" si="1">C4-C15</f>
        <v>0.87099999999999977</v>
      </c>
      <c r="D26" s="31">
        <f t="shared" si="1"/>
        <v>0.8819999999999999</v>
      </c>
      <c r="E26" s="31">
        <f t="shared" si="1"/>
        <v>0.88400000000000012</v>
      </c>
      <c r="F26" s="31">
        <f t="shared" si="1"/>
        <v>0.9850000000000001</v>
      </c>
      <c r="G26" s="31">
        <f t="shared" si="1"/>
        <v>0.90500000000000025</v>
      </c>
      <c r="H26" s="31">
        <f t="shared" si="1"/>
        <v>0.84800000000000009</v>
      </c>
      <c r="I26" s="31">
        <f t="shared" si="1"/>
        <v>0.84000000000000008</v>
      </c>
      <c r="J26" s="31">
        <f t="shared" si="1"/>
        <v>0.8839999999999999</v>
      </c>
      <c r="K26" s="31">
        <f t="shared" si="1"/>
        <v>0.92499999999999982</v>
      </c>
      <c r="L26" s="31">
        <f t="shared" si="1"/>
        <v>0.28500000000000014</v>
      </c>
      <c r="M26" s="31">
        <f t="shared" si="1"/>
        <v>-4.0000000000000036E-3</v>
      </c>
      <c r="N26" s="31">
        <f t="shared" si="1"/>
        <v>-6.0000000000000053E-3</v>
      </c>
      <c r="O26" s="55">
        <f t="shared" ref="O26:O32" si="2">AVERAGE(M26:N26)</f>
        <v>-5.0000000000000044E-3</v>
      </c>
    </row>
    <row r="27" spans="2:15" x14ac:dyDescent="0.2">
      <c r="B27" s="44" t="s">
        <v>57</v>
      </c>
      <c r="C27" s="31">
        <f t="shared" si="1"/>
        <v>0.85000000000000009</v>
      </c>
      <c r="D27" s="31">
        <f t="shared" si="1"/>
        <v>0.80899999999999994</v>
      </c>
      <c r="E27" s="31">
        <f t="shared" si="1"/>
        <v>0.84299999999999997</v>
      </c>
      <c r="F27" s="31">
        <f t="shared" si="1"/>
        <v>0.90200000000000014</v>
      </c>
      <c r="G27" s="31">
        <f t="shared" si="1"/>
        <v>0.8660000000000001</v>
      </c>
      <c r="H27" s="31">
        <f t="shared" si="1"/>
        <v>0.82899999999999996</v>
      </c>
      <c r="I27" s="31">
        <f t="shared" si="1"/>
        <v>0.9009999999999998</v>
      </c>
      <c r="J27" s="31">
        <f t="shared" si="1"/>
        <v>0.85899999999999999</v>
      </c>
      <c r="K27" s="31">
        <f t="shared" si="1"/>
        <v>0.8859999999999999</v>
      </c>
      <c r="L27" s="31">
        <f t="shared" si="1"/>
        <v>4.3000000000000149E-2</v>
      </c>
      <c r="M27" s="31">
        <f t="shared" si="1"/>
        <v>5.2999999999999936E-2</v>
      </c>
      <c r="N27" s="31">
        <f t="shared" si="1"/>
        <v>5.4999999999999938E-2</v>
      </c>
      <c r="O27" s="55">
        <f t="shared" si="2"/>
        <v>5.3999999999999937E-2</v>
      </c>
    </row>
    <row r="28" spans="2:15" x14ac:dyDescent="0.2">
      <c r="B28" s="44" t="s">
        <v>55</v>
      </c>
      <c r="C28" s="31">
        <f t="shared" si="1"/>
        <v>0.96999999999999975</v>
      </c>
      <c r="D28" s="31">
        <f t="shared" si="1"/>
        <v>0.80799999999999983</v>
      </c>
      <c r="E28" s="31">
        <f t="shared" si="1"/>
        <v>0.95700000000000007</v>
      </c>
      <c r="F28" s="31">
        <f t="shared" si="1"/>
        <v>0.93800000000000017</v>
      </c>
      <c r="G28" s="31">
        <f t="shared" si="1"/>
        <v>0.96799999999999997</v>
      </c>
      <c r="H28" s="31">
        <f t="shared" si="1"/>
        <v>0.8660000000000001</v>
      </c>
      <c r="I28" s="31">
        <f t="shared" si="1"/>
        <v>0.90600000000000014</v>
      </c>
      <c r="J28" s="31">
        <f t="shared" si="1"/>
        <v>0.87600000000000011</v>
      </c>
      <c r="K28" s="31">
        <f t="shared" si="1"/>
        <v>0.84299999999999997</v>
      </c>
      <c r="L28" s="31">
        <f t="shared" si="1"/>
        <v>0.18999999999999995</v>
      </c>
      <c r="M28" s="31">
        <f t="shared" si="1"/>
        <v>2.7999999999999914E-2</v>
      </c>
      <c r="N28" s="31">
        <f t="shared" si="1"/>
        <v>5.2999999999999936E-2</v>
      </c>
      <c r="O28" s="55">
        <f t="shared" si="2"/>
        <v>4.0499999999999925E-2</v>
      </c>
    </row>
    <row r="29" spans="2:15" x14ac:dyDescent="0.2">
      <c r="B29" s="44" t="s">
        <v>56</v>
      </c>
      <c r="C29" s="31">
        <f t="shared" si="1"/>
        <v>0.94900000000000007</v>
      </c>
      <c r="D29" s="31">
        <f t="shared" si="1"/>
        <v>0.97799999999999976</v>
      </c>
      <c r="E29" s="31">
        <f t="shared" si="1"/>
        <v>0.94900000000000007</v>
      </c>
      <c r="F29" s="31">
        <f t="shared" si="1"/>
        <v>1.0470000000000002</v>
      </c>
      <c r="G29" s="31">
        <f t="shared" si="1"/>
        <v>0.91799999999999971</v>
      </c>
      <c r="H29" s="31">
        <f t="shared" si="1"/>
        <v>0.92099999999999982</v>
      </c>
      <c r="I29" s="31">
        <f t="shared" si="1"/>
        <v>0.99699999999999989</v>
      </c>
      <c r="J29" s="31">
        <f t="shared" si="1"/>
        <v>1.0170000000000001</v>
      </c>
      <c r="K29" s="31">
        <f t="shared" si="1"/>
        <v>6.0999999999999943E-2</v>
      </c>
      <c r="L29" s="31">
        <f t="shared" si="1"/>
        <v>3.3000000000000362E-2</v>
      </c>
      <c r="M29" s="31">
        <f t="shared" si="1"/>
        <v>0.12500000000000011</v>
      </c>
      <c r="N29" s="31">
        <f t="shared" si="1"/>
        <v>0.10799999999999998</v>
      </c>
      <c r="O29" s="55">
        <f t="shared" si="2"/>
        <v>0.11650000000000005</v>
      </c>
    </row>
    <row r="30" spans="2:15" x14ac:dyDescent="0.2">
      <c r="B30" s="44" t="s">
        <v>58</v>
      </c>
      <c r="C30" s="31">
        <f t="shared" si="1"/>
        <v>0.85699999999999976</v>
      </c>
      <c r="D30" s="31">
        <f t="shared" si="1"/>
        <v>0.95400000000000018</v>
      </c>
      <c r="E30" s="31">
        <f t="shared" si="1"/>
        <v>1.056</v>
      </c>
      <c r="F30" s="31">
        <f t="shared" si="1"/>
        <v>0.92000000000000037</v>
      </c>
      <c r="G30" s="31">
        <f t="shared" si="1"/>
        <v>0.94300000000000006</v>
      </c>
      <c r="H30" s="31">
        <f t="shared" si="1"/>
        <v>0.98399999999999976</v>
      </c>
      <c r="I30" s="31">
        <f t="shared" si="1"/>
        <v>0.92299999999999982</v>
      </c>
      <c r="J30" s="31">
        <f t="shared" si="1"/>
        <v>1.012</v>
      </c>
      <c r="K30" s="31">
        <f t="shared" si="1"/>
        <v>5.2999999999999936E-2</v>
      </c>
      <c r="L30" s="31">
        <f t="shared" si="1"/>
        <v>5.699999999999994E-2</v>
      </c>
      <c r="M30" s="31">
        <f t="shared" si="1"/>
        <v>0.21099999999999997</v>
      </c>
      <c r="N30" s="31">
        <f t="shared" si="1"/>
        <v>0.123</v>
      </c>
      <c r="O30" s="55">
        <f t="shared" si="2"/>
        <v>0.16699999999999998</v>
      </c>
    </row>
    <row r="31" spans="2:15" x14ac:dyDescent="0.2">
      <c r="B31" s="44" t="s">
        <v>58</v>
      </c>
      <c r="C31" s="31">
        <f t="shared" si="1"/>
        <v>1.0110000000000001</v>
      </c>
      <c r="D31" s="31">
        <f t="shared" si="1"/>
        <v>0.91199999999999992</v>
      </c>
      <c r="E31" s="31">
        <f t="shared" si="1"/>
        <v>0.95799999999999974</v>
      </c>
      <c r="F31" s="31">
        <f t="shared" si="1"/>
        <v>0.69200000000000017</v>
      </c>
      <c r="G31" s="31">
        <f t="shared" si="1"/>
        <v>0.83300000000000018</v>
      </c>
      <c r="H31" s="31">
        <f t="shared" si="1"/>
        <v>0.60400000000000009</v>
      </c>
      <c r="I31" s="31">
        <f t="shared" si="1"/>
        <v>0.92500000000000027</v>
      </c>
      <c r="J31" s="31">
        <f t="shared" si="1"/>
        <v>0.94200000000000017</v>
      </c>
      <c r="K31" s="31">
        <f t="shared" si="1"/>
        <v>0.10599999999999987</v>
      </c>
      <c r="L31" s="31">
        <f t="shared" si="1"/>
        <v>8.6000000000000298E-2</v>
      </c>
      <c r="M31" s="31">
        <f t="shared" si="1"/>
        <v>0.18399999999999994</v>
      </c>
      <c r="N31" s="31">
        <f t="shared" si="1"/>
        <v>0.16499999999999992</v>
      </c>
      <c r="O31" s="55">
        <f t="shared" si="2"/>
        <v>0.17449999999999993</v>
      </c>
    </row>
    <row r="32" spans="2:15" x14ac:dyDescent="0.2">
      <c r="B32" s="44" t="s">
        <v>57</v>
      </c>
      <c r="C32" s="31">
        <f t="shared" si="1"/>
        <v>0.92599999999999971</v>
      </c>
      <c r="D32" s="31">
        <f t="shared" si="1"/>
        <v>0.91800000000000015</v>
      </c>
      <c r="E32" s="31">
        <f t="shared" si="1"/>
        <v>0.87199999999999989</v>
      </c>
      <c r="F32" s="31">
        <f t="shared" si="1"/>
        <v>0.94500000000000028</v>
      </c>
      <c r="G32" s="31">
        <f t="shared" si="1"/>
        <v>1.0030000000000001</v>
      </c>
      <c r="H32" s="31">
        <f t="shared" si="1"/>
        <v>0.98200000000000021</v>
      </c>
      <c r="I32" s="31">
        <f t="shared" si="1"/>
        <v>0.89800000000000013</v>
      </c>
      <c r="J32" s="31">
        <f t="shared" si="1"/>
        <v>0.90399999999999991</v>
      </c>
      <c r="K32" s="31">
        <f t="shared" si="1"/>
        <v>0.10600000000000032</v>
      </c>
      <c r="L32" s="31">
        <f t="shared" si="1"/>
        <v>0.10400000000000009</v>
      </c>
      <c r="M32" s="31">
        <f t="shared" si="1"/>
        <v>0.14700000000000002</v>
      </c>
      <c r="N32" s="31">
        <f t="shared" si="1"/>
        <v>0.15399999999999991</v>
      </c>
      <c r="O32" s="55">
        <f t="shared" si="2"/>
        <v>0.15049999999999997</v>
      </c>
    </row>
    <row r="33" spans="2:26" x14ac:dyDescent="0.2">
      <c r="T33" s="56"/>
      <c r="U33" s="56"/>
      <c r="V33" s="56"/>
      <c r="W33" s="56"/>
      <c r="X33" s="56"/>
    </row>
    <row r="34" spans="2:26" x14ac:dyDescent="0.2">
      <c r="C34" s="44">
        <v>1</v>
      </c>
      <c r="D34" s="44">
        <v>2</v>
      </c>
      <c r="E34" s="44">
        <v>3</v>
      </c>
      <c r="F34" s="44">
        <v>4</v>
      </c>
      <c r="G34" s="44">
        <v>5</v>
      </c>
      <c r="H34" s="44">
        <v>6</v>
      </c>
      <c r="I34" s="44">
        <v>7</v>
      </c>
      <c r="J34" s="44">
        <v>8</v>
      </c>
      <c r="K34" s="44">
        <v>9</v>
      </c>
      <c r="L34" s="44">
        <v>10</v>
      </c>
    </row>
    <row r="35" spans="2:26" x14ac:dyDescent="0.2">
      <c r="B35" s="44" t="s">
        <v>55</v>
      </c>
      <c r="C35" s="31">
        <f>C25-$O$25</f>
        <v>0.84799999999999986</v>
      </c>
      <c r="D35" s="31">
        <f t="shared" ref="D35:K35" si="3">D25-$O$25</f>
        <v>0.82200000000000029</v>
      </c>
      <c r="E35" s="31">
        <f t="shared" si="3"/>
        <v>0.877</v>
      </c>
      <c r="F35" s="31">
        <f t="shared" si="3"/>
        <v>0.79900000000000015</v>
      </c>
      <c r="G35" s="31">
        <f t="shared" si="3"/>
        <v>0.877</v>
      </c>
      <c r="H35" s="31">
        <f t="shared" si="3"/>
        <v>0.85799999999999987</v>
      </c>
      <c r="J35" s="31">
        <f t="shared" si="3"/>
        <v>0.89999999999999991</v>
      </c>
      <c r="K35" s="31">
        <f t="shared" si="3"/>
        <v>0.90000000000000013</v>
      </c>
    </row>
    <row r="36" spans="2:26" x14ac:dyDescent="0.2">
      <c r="B36" s="44" t="s">
        <v>56</v>
      </c>
      <c r="C36" s="31">
        <f>C26-$O$26</f>
        <v>0.87599999999999978</v>
      </c>
      <c r="D36" s="31">
        <f t="shared" ref="D36:K36" si="4">D26-$O$26</f>
        <v>0.8869999999999999</v>
      </c>
      <c r="E36" s="31">
        <f t="shared" si="4"/>
        <v>0.88900000000000012</v>
      </c>
      <c r="F36" s="31">
        <f t="shared" si="4"/>
        <v>0.9900000000000001</v>
      </c>
      <c r="G36" s="31">
        <f t="shared" si="4"/>
        <v>0.91000000000000025</v>
      </c>
      <c r="H36" s="31">
        <f t="shared" si="4"/>
        <v>0.85300000000000009</v>
      </c>
      <c r="I36" s="31">
        <f t="shared" si="4"/>
        <v>0.84500000000000008</v>
      </c>
      <c r="J36" s="31">
        <f t="shared" si="4"/>
        <v>0.8889999999999999</v>
      </c>
      <c r="K36" s="31">
        <f t="shared" si="4"/>
        <v>0.92999999999999983</v>
      </c>
    </row>
    <row r="37" spans="2:26" x14ac:dyDescent="0.2">
      <c r="B37" s="44" t="s">
        <v>57</v>
      </c>
      <c r="C37" s="31">
        <f>C27-$O$27</f>
        <v>0.79600000000000015</v>
      </c>
      <c r="D37" s="31">
        <f t="shared" ref="D37:K37" si="5">D27-$O$27</f>
        <v>0.755</v>
      </c>
      <c r="E37" s="31">
        <f t="shared" si="5"/>
        <v>0.78900000000000003</v>
      </c>
      <c r="F37" s="31">
        <f t="shared" si="5"/>
        <v>0.8480000000000002</v>
      </c>
      <c r="G37" s="31">
        <f t="shared" si="5"/>
        <v>0.81200000000000017</v>
      </c>
      <c r="H37" s="31">
        <f t="shared" si="5"/>
        <v>0.77500000000000002</v>
      </c>
      <c r="I37" s="31">
        <f t="shared" si="5"/>
        <v>0.84699999999999986</v>
      </c>
      <c r="J37" s="31">
        <f t="shared" si="5"/>
        <v>0.80500000000000005</v>
      </c>
      <c r="K37" s="31">
        <f t="shared" si="5"/>
        <v>0.83199999999999996</v>
      </c>
    </row>
    <row r="38" spans="2:26" x14ac:dyDescent="0.2">
      <c r="B38" s="44" t="s">
        <v>55</v>
      </c>
      <c r="C38" s="31">
        <f>C28-$O$28</f>
        <v>0.92949999999999977</v>
      </c>
      <c r="D38" s="31">
        <f t="shared" ref="D38:K38" si="6">D28-$O$28</f>
        <v>0.76749999999999985</v>
      </c>
      <c r="E38" s="31">
        <f t="shared" si="6"/>
        <v>0.91650000000000009</v>
      </c>
      <c r="F38" s="31">
        <f t="shared" si="6"/>
        <v>0.89750000000000019</v>
      </c>
      <c r="G38" s="31">
        <f t="shared" si="6"/>
        <v>0.92749999999999999</v>
      </c>
      <c r="H38" s="31">
        <f t="shared" si="6"/>
        <v>0.82550000000000012</v>
      </c>
      <c r="I38" s="31">
        <f t="shared" si="6"/>
        <v>0.86550000000000016</v>
      </c>
      <c r="J38" s="31">
        <f t="shared" si="6"/>
        <v>0.83550000000000013</v>
      </c>
      <c r="K38" s="31">
        <f t="shared" si="6"/>
        <v>0.80249999999999999</v>
      </c>
    </row>
    <row r="39" spans="2:26" x14ac:dyDescent="0.2">
      <c r="B39" s="44" t="s">
        <v>56</v>
      </c>
      <c r="C39" s="31">
        <f>C29-$O$29</f>
        <v>0.83250000000000002</v>
      </c>
      <c r="D39" s="31">
        <f t="shared" ref="D39:J39" si="7">D29-$O$29</f>
        <v>0.86149999999999971</v>
      </c>
      <c r="E39" s="31">
        <f t="shared" si="7"/>
        <v>0.83250000000000002</v>
      </c>
      <c r="F39" s="31">
        <f t="shared" si="7"/>
        <v>0.9305000000000001</v>
      </c>
      <c r="G39" s="31">
        <f t="shared" si="7"/>
        <v>0.80149999999999966</v>
      </c>
      <c r="H39" s="31">
        <f t="shared" si="7"/>
        <v>0.80449999999999977</v>
      </c>
      <c r="I39" s="31">
        <f t="shared" si="7"/>
        <v>0.88049999999999984</v>
      </c>
      <c r="J39" s="31">
        <f t="shared" si="7"/>
        <v>0.90050000000000008</v>
      </c>
      <c r="T39" s="56"/>
      <c r="U39" s="56"/>
      <c r="V39" s="56"/>
      <c r="W39" s="56"/>
      <c r="X39" s="56"/>
      <c r="Y39" s="56"/>
      <c r="Z39" s="56"/>
    </row>
    <row r="40" spans="2:26" x14ac:dyDescent="0.2">
      <c r="B40" s="44" t="s">
        <v>58</v>
      </c>
      <c r="C40" s="31">
        <f>C30-$O$30</f>
        <v>0.68999999999999972</v>
      </c>
      <c r="D40" s="31">
        <f t="shared" ref="D40:J40" si="8">D30-$O$30</f>
        <v>0.78700000000000014</v>
      </c>
      <c r="E40" s="31">
        <f t="shared" si="8"/>
        <v>0.88900000000000001</v>
      </c>
      <c r="F40" s="31">
        <f t="shared" si="8"/>
        <v>0.75300000000000034</v>
      </c>
      <c r="G40" s="31">
        <f t="shared" si="8"/>
        <v>0.77600000000000002</v>
      </c>
      <c r="H40" s="31">
        <f t="shared" si="8"/>
        <v>0.81699999999999973</v>
      </c>
      <c r="I40" s="31">
        <f t="shared" si="8"/>
        <v>0.75599999999999978</v>
      </c>
      <c r="J40" s="31">
        <f t="shared" si="8"/>
        <v>0.84499999999999997</v>
      </c>
    </row>
    <row r="41" spans="2:26" x14ac:dyDescent="0.2">
      <c r="B41" s="44" t="s">
        <v>58</v>
      </c>
      <c r="C41" s="31">
        <f>C31-$O$31</f>
        <v>0.83650000000000024</v>
      </c>
      <c r="D41" s="31">
        <f t="shared" ref="D41:J41" si="9">D31-$O$31</f>
        <v>0.73750000000000004</v>
      </c>
      <c r="E41" s="31">
        <f t="shared" si="9"/>
        <v>0.78349999999999986</v>
      </c>
      <c r="F41" s="31">
        <f t="shared" si="9"/>
        <v>0.51750000000000029</v>
      </c>
      <c r="G41" s="31">
        <f t="shared" si="9"/>
        <v>0.65850000000000031</v>
      </c>
      <c r="H41" s="31">
        <f t="shared" si="9"/>
        <v>0.42950000000000016</v>
      </c>
      <c r="I41" s="31">
        <f t="shared" si="9"/>
        <v>0.75050000000000039</v>
      </c>
      <c r="J41" s="31">
        <f t="shared" si="9"/>
        <v>0.76750000000000029</v>
      </c>
    </row>
    <row r="42" spans="2:26" x14ac:dyDescent="0.2">
      <c r="B42" s="44" t="s">
        <v>57</v>
      </c>
      <c r="C42" s="31">
        <f>C32-$O$32</f>
        <v>0.77549999999999975</v>
      </c>
      <c r="D42" s="31">
        <f t="shared" ref="D42:J42" si="10">D32-$O$32</f>
        <v>0.76750000000000018</v>
      </c>
      <c r="E42" s="31">
        <f t="shared" si="10"/>
        <v>0.72149999999999992</v>
      </c>
      <c r="F42" s="31">
        <f t="shared" si="10"/>
        <v>0.79450000000000032</v>
      </c>
      <c r="G42" s="31">
        <f t="shared" si="10"/>
        <v>0.85250000000000015</v>
      </c>
      <c r="H42" s="31">
        <f t="shared" si="10"/>
        <v>0.83150000000000024</v>
      </c>
      <c r="I42" s="31">
        <f t="shared" si="10"/>
        <v>0.74750000000000016</v>
      </c>
      <c r="J42" s="31">
        <f t="shared" si="10"/>
        <v>0.75349999999999995</v>
      </c>
    </row>
    <row r="44" spans="2:26" x14ac:dyDescent="0.2">
      <c r="G44" s="54" t="s">
        <v>59</v>
      </c>
      <c r="H44" s="54" t="s">
        <v>60</v>
      </c>
    </row>
    <row r="45" spans="2:26" x14ac:dyDescent="0.2">
      <c r="F45" s="44" t="s">
        <v>55</v>
      </c>
      <c r="G45" s="31">
        <f>AVERAGE(C35:H35,J35:K35,C38:K38)</f>
        <v>0.86167647058823527</v>
      </c>
      <c r="H45" s="31">
        <f>STDEV(C35:H35,J35:K35,C38:K38)</f>
        <v>4.7900594064841241E-2</v>
      </c>
    </row>
    <row r="46" spans="2:26" x14ac:dyDescent="0.2">
      <c r="F46" s="44" t="s">
        <v>57</v>
      </c>
      <c r="G46" s="31">
        <f>AVERAGE(C37:K37,C42:J42)</f>
        <v>0.79429411764705904</v>
      </c>
      <c r="H46" s="31">
        <f>STDEV(C37:K37,C42:J42)</f>
        <v>3.9095659455178608E-2</v>
      </c>
      <c r="I46" s="31" t="s">
        <v>61</v>
      </c>
    </row>
    <row r="47" spans="2:26" x14ac:dyDescent="0.2">
      <c r="F47" s="44" t="s">
        <v>58</v>
      </c>
      <c r="G47" s="31">
        <f>AVERAGE(C40:J40,C41:J41)</f>
        <v>0.73712500000000003</v>
      </c>
      <c r="H47" s="31">
        <f>STDEV(C40:J40,C41:J41)</f>
        <v>0.11834659550095568</v>
      </c>
      <c r="I47" s="31" t="s">
        <v>62</v>
      </c>
    </row>
    <row r="48" spans="2:26" x14ac:dyDescent="0.2">
      <c r="F48" s="44" t="s">
        <v>56</v>
      </c>
      <c r="G48" s="31">
        <f>AVERAGE(C36:K36,C39:J39)</f>
        <v>0.87723529411764689</v>
      </c>
      <c r="H48" s="31">
        <f>STDEV(C36:K36,C39:J39)</f>
        <v>4.8243560984556226E-2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4ED9E-D592-FF4F-B45C-EE116320CE36}">
  <dimension ref="B2:U52"/>
  <sheetViews>
    <sheetView topLeftCell="G1" workbookViewId="0">
      <selection activeCell="AD6" sqref="AD6"/>
    </sheetView>
  </sheetViews>
  <sheetFormatPr baseColWidth="10" defaultColWidth="8.83203125" defaultRowHeight="13" x14ac:dyDescent="0.15"/>
  <cols>
    <col min="1" max="2" width="8.83203125" style="63" customWidth="1"/>
    <col min="3" max="3" width="12.6640625" style="63" bestFit="1" customWidth="1"/>
    <col min="4" max="7" width="8.83203125" style="63" customWidth="1"/>
    <col min="8" max="8" width="11.5" style="63" bestFit="1" customWidth="1"/>
    <col min="9" max="14" width="8.83203125" style="63" customWidth="1"/>
    <col min="15" max="15" width="26.6640625" style="63" bestFit="1" customWidth="1"/>
    <col min="16" max="258" width="8.83203125" style="63"/>
    <col min="259" max="259" width="12.6640625" style="63" bestFit="1" customWidth="1"/>
    <col min="260" max="263" width="8.83203125" style="63"/>
    <col min="264" max="264" width="11.5" style="63" bestFit="1" customWidth="1"/>
    <col min="265" max="270" width="8.83203125" style="63"/>
    <col min="271" max="271" width="26.6640625" style="63" bestFit="1" customWidth="1"/>
    <col min="272" max="514" width="8.83203125" style="63"/>
    <col min="515" max="515" width="12.6640625" style="63" bestFit="1" customWidth="1"/>
    <col min="516" max="519" width="8.83203125" style="63"/>
    <col min="520" max="520" width="11.5" style="63" bestFit="1" customWidth="1"/>
    <col min="521" max="526" width="8.83203125" style="63"/>
    <col min="527" max="527" width="26.6640625" style="63" bestFit="1" customWidth="1"/>
    <col min="528" max="770" width="8.83203125" style="63"/>
    <col min="771" max="771" width="12.6640625" style="63" bestFit="1" customWidth="1"/>
    <col min="772" max="775" width="8.83203125" style="63"/>
    <col min="776" max="776" width="11.5" style="63" bestFit="1" customWidth="1"/>
    <col min="777" max="782" width="8.83203125" style="63"/>
    <col min="783" max="783" width="26.6640625" style="63" bestFit="1" customWidth="1"/>
    <col min="784" max="1026" width="8.83203125" style="63"/>
    <col min="1027" max="1027" width="12.6640625" style="63" bestFit="1" customWidth="1"/>
    <col min="1028" max="1031" width="8.83203125" style="63"/>
    <col min="1032" max="1032" width="11.5" style="63" bestFit="1" customWidth="1"/>
    <col min="1033" max="1038" width="8.83203125" style="63"/>
    <col min="1039" max="1039" width="26.6640625" style="63" bestFit="1" customWidth="1"/>
    <col min="1040" max="1282" width="8.83203125" style="63"/>
    <col min="1283" max="1283" width="12.6640625" style="63" bestFit="1" customWidth="1"/>
    <col min="1284" max="1287" width="8.83203125" style="63"/>
    <col min="1288" max="1288" width="11.5" style="63" bestFit="1" customWidth="1"/>
    <col min="1289" max="1294" width="8.83203125" style="63"/>
    <col min="1295" max="1295" width="26.6640625" style="63" bestFit="1" customWidth="1"/>
    <col min="1296" max="1538" width="8.83203125" style="63"/>
    <col min="1539" max="1539" width="12.6640625" style="63" bestFit="1" customWidth="1"/>
    <col min="1540" max="1543" width="8.83203125" style="63"/>
    <col min="1544" max="1544" width="11.5" style="63" bestFit="1" customWidth="1"/>
    <col min="1545" max="1550" width="8.83203125" style="63"/>
    <col min="1551" max="1551" width="26.6640625" style="63" bestFit="1" customWidth="1"/>
    <col min="1552" max="1794" width="8.83203125" style="63"/>
    <col min="1795" max="1795" width="12.6640625" style="63" bestFit="1" customWidth="1"/>
    <col min="1796" max="1799" width="8.83203125" style="63"/>
    <col min="1800" max="1800" width="11.5" style="63" bestFit="1" customWidth="1"/>
    <col min="1801" max="1806" width="8.83203125" style="63"/>
    <col min="1807" max="1807" width="26.6640625" style="63" bestFit="1" customWidth="1"/>
    <col min="1808" max="2050" width="8.83203125" style="63"/>
    <col min="2051" max="2051" width="12.6640625" style="63" bestFit="1" customWidth="1"/>
    <col min="2052" max="2055" width="8.83203125" style="63"/>
    <col min="2056" max="2056" width="11.5" style="63" bestFit="1" customWidth="1"/>
    <col min="2057" max="2062" width="8.83203125" style="63"/>
    <col min="2063" max="2063" width="26.6640625" style="63" bestFit="1" customWidth="1"/>
    <col min="2064" max="2306" width="8.83203125" style="63"/>
    <col min="2307" max="2307" width="12.6640625" style="63" bestFit="1" customWidth="1"/>
    <col min="2308" max="2311" width="8.83203125" style="63"/>
    <col min="2312" max="2312" width="11.5" style="63" bestFit="1" customWidth="1"/>
    <col min="2313" max="2318" width="8.83203125" style="63"/>
    <col min="2319" max="2319" width="26.6640625" style="63" bestFit="1" customWidth="1"/>
    <col min="2320" max="2562" width="8.83203125" style="63"/>
    <col min="2563" max="2563" width="12.6640625" style="63" bestFit="1" customWidth="1"/>
    <col min="2564" max="2567" width="8.83203125" style="63"/>
    <col min="2568" max="2568" width="11.5" style="63" bestFit="1" customWidth="1"/>
    <col min="2569" max="2574" width="8.83203125" style="63"/>
    <col min="2575" max="2575" width="26.6640625" style="63" bestFit="1" customWidth="1"/>
    <col min="2576" max="2818" width="8.83203125" style="63"/>
    <col min="2819" max="2819" width="12.6640625" style="63" bestFit="1" customWidth="1"/>
    <col min="2820" max="2823" width="8.83203125" style="63"/>
    <col min="2824" max="2824" width="11.5" style="63" bestFit="1" customWidth="1"/>
    <col min="2825" max="2830" width="8.83203125" style="63"/>
    <col min="2831" max="2831" width="26.6640625" style="63" bestFit="1" customWidth="1"/>
    <col min="2832" max="3074" width="8.83203125" style="63"/>
    <col min="3075" max="3075" width="12.6640625" style="63" bestFit="1" customWidth="1"/>
    <col min="3076" max="3079" width="8.83203125" style="63"/>
    <col min="3080" max="3080" width="11.5" style="63" bestFit="1" customWidth="1"/>
    <col min="3081" max="3086" width="8.83203125" style="63"/>
    <col min="3087" max="3087" width="26.6640625" style="63" bestFit="1" customWidth="1"/>
    <col min="3088" max="3330" width="8.83203125" style="63"/>
    <col min="3331" max="3331" width="12.6640625" style="63" bestFit="1" customWidth="1"/>
    <col min="3332" max="3335" width="8.83203125" style="63"/>
    <col min="3336" max="3336" width="11.5" style="63" bestFit="1" customWidth="1"/>
    <col min="3337" max="3342" width="8.83203125" style="63"/>
    <col min="3343" max="3343" width="26.6640625" style="63" bestFit="1" customWidth="1"/>
    <col min="3344" max="3586" width="8.83203125" style="63"/>
    <col min="3587" max="3587" width="12.6640625" style="63" bestFit="1" customWidth="1"/>
    <col min="3588" max="3591" width="8.83203125" style="63"/>
    <col min="3592" max="3592" width="11.5" style="63" bestFit="1" customWidth="1"/>
    <col min="3593" max="3598" width="8.83203125" style="63"/>
    <col min="3599" max="3599" width="26.6640625" style="63" bestFit="1" customWidth="1"/>
    <col min="3600" max="3842" width="8.83203125" style="63"/>
    <col min="3843" max="3843" width="12.6640625" style="63" bestFit="1" customWidth="1"/>
    <col min="3844" max="3847" width="8.83203125" style="63"/>
    <col min="3848" max="3848" width="11.5" style="63" bestFit="1" customWidth="1"/>
    <col min="3849" max="3854" width="8.83203125" style="63"/>
    <col min="3855" max="3855" width="26.6640625" style="63" bestFit="1" customWidth="1"/>
    <col min="3856" max="4098" width="8.83203125" style="63"/>
    <col min="4099" max="4099" width="12.6640625" style="63" bestFit="1" customWidth="1"/>
    <col min="4100" max="4103" width="8.83203125" style="63"/>
    <col min="4104" max="4104" width="11.5" style="63" bestFit="1" customWidth="1"/>
    <col min="4105" max="4110" width="8.83203125" style="63"/>
    <col min="4111" max="4111" width="26.6640625" style="63" bestFit="1" customWidth="1"/>
    <col min="4112" max="4354" width="8.83203125" style="63"/>
    <col min="4355" max="4355" width="12.6640625" style="63" bestFit="1" customWidth="1"/>
    <col min="4356" max="4359" width="8.83203125" style="63"/>
    <col min="4360" max="4360" width="11.5" style="63" bestFit="1" customWidth="1"/>
    <col min="4361" max="4366" width="8.83203125" style="63"/>
    <col min="4367" max="4367" width="26.6640625" style="63" bestFit="1" customWidth="1"/>
    <col min="4368" max="4610" width="8.83203125" style="63"/>
    <col min="4611" max="4611" width="12.6640625" style="63" bestFit="1" customWidth="1"/>
    <col min="4612" max="4615" width="8.83203125" style="63"/>
    <col min="4616" max="4616" width="11.5" style="63" bestFit="1" customWidth="1"/>
    <col min="4617" max="4622" width="8.83203125" style="63"/>
    <col min="4623" max="4623" width="26.6640625" style="63" bestFit="1" customWidth="1"/>
    <col min="4624" max="4866" width="8.83203125" style="63"/>
    <col min="4867" max="4867" width="12.6640625" style="63" bestFit="1" customWidth="1"/>
    <col min="4868" max="4871" width="8.83203125" style="63"/>
    <col min="4872" max="4872" width="11.5" style="63" bestFit="1" customWidth="1"/>
    <col min="4873" max="4878" width="8.83203125" style="63"/>
    <col min="4879" max="4879" width="26.6640625" style="63" bestFit="1" customWidth="1"/>
    <col min="4880" max="5122" width="8.83203125" style="63"/>
    <col min="5123" max="5123" width="12.6640625" style="63" bestFit="1" customWidth="1"/>
    <col min="5124" max="5127" width="8.83203125" style="63"/>
    <col min="5128" max="5128" width="11.5" style="63" bestFit="1" customWidth="1"/>
    <col min="5129" max="5134" width="8.83203125" style="63"/>
    <col min="5135" max="5135" width="26.6640625" style="63" bestFit="1" customWidth="1"/>
    <col min="5136" max="5378" width="8.83203125" style="63"/>
    <col min="5379" max="5379" width="12.6640625" style="63" bestFit="1" customWidth="1"/>
    <col min="5380" max="5383" width="8.83203125" style="63"/>
    <col min="5384" max="5384" width="11.5" style="63" bestFit="1" customWidth="1"/>
    <col min="5385" max="5390" width="8.83203125" style="63"/>
    <col min="5391" max="5391" width="26.6640625" style="63" bestFit="1" customWidth="1"/>
    <col min="5392" max="5634" width="8.83203125" style="63"/>
    <col min="5635" max="5635" width="12.6640625" style="63" bestFit="1" customWidth="1"/>
    <col min="5636" max="5639" width="8.83203125" style="63"/>
    <col min="5640" max="5640" width="11.5" style="63" bestFit="1" customWidth="1"/>
    <col min="5641" max="5646" width="8.83203125" style="63"/>
    <col min="5647" max="5647" width="26.6640625" style="63" bestFit="1" customWidth="1"/>
    <col min="5648" max="5890" width="8.83203125" style="63"/>
    <col min="5891" max="5891" width="12.6640625" style="63" bestFit="1" customWidth="1"/>
    <col min="5892" max="5895" width="8.83203125" style="63"/>
    <col min="5896" max="5896" width="11.5" style="63" bestFit="1" customWidth="1"/>
    <col min="5897" max="5902" width="8.83203125" style="63"/>
    <col min="5903" max="5903" width="26.6640625" style="63" bestFit="1" customWidth="1"/>
    <col min="5904" max="6146" width="8.83203125" style="63"/>
    <col min="6147" max="6147" width="12.6640625" style="63" bestFit="1" customWidth="1"/>
    <col min="6148" max="6151" width="8.83203125" style="63"/>
    <col min="6152" max="6152" width="11.5" style="63" bestFit="1" customWidth="1"/>
    <col min="6153" max="6158" width="8.83203125" style="63"/>
    <col min="6159" max="6159" width="26.6640625" style="63" bestFit="1" customWidth="1"/>
    <col min="6160" max="6402" width="8.83203125" style="63"/>
    <col min="6403" max="6403" width="12.6640625" style="63" bestFit="1" customWidth="1"/>
    <col min="6404" max="6407" width="8.83203125" style="63"/>
    <col min="6408" max="6408" width="11.5" style="63" bestFit="1" customWidth="1"/>
    <col min="6409" max="6414" width="8.83203125" style="63"/>
    <col min="6415" max="6415" width="26.6640625" style="63" bestFit="1" customWidth="1"/>
    <col min="6416" max="6658" width="8.83203125" style="63"/>
    <col min="6659" max="6659" width="12.6640625" style="63" bestFit="1" customWidth="1"/>
    <col min="6660" max="6663" width="8.83203125" style="63"/>
    <col min="6664" max="6664" width="11.5" style="63" bestFit="1" customWidth="1"/>
    <col min="6665" max="6670" width="8.83203125" style="63"/>
    <col min="6671" max="6671" width="26.6640625" style="63" bestFit="1" customWidth="1"/>
    <col min="6672" max="6914" width="8.83203125" style="63"/>
    <col min="6915" max="6915" width="12.6640625" style="63" bestFit="1" customWidth="1"/>
    <col min="6916" max="6919" width="8.83203125" style="63"/>
    <col min="6920" max="6920" width="11.5" style="63" bestFit="1" customWidth="1"/>
    <col min="6921" max="6926" width="8.83203125" style="63"/>
    <col min="6927" max="6927" width="26.6640625" style="63" bestFit="1" customWidth="1"/>
    <col min="6928" max="7170" width="8.83203125" style="63"/>
    <col min="7171" max="7171" width="12.6640625" style="63" bestFit="1" customWidth="1"/>
    <col min="7172" max="7175" width="8.83203125" style="63"/>
    <col min="7176" max="7176" width="11.5" style="63" bestFit="1" customWidth="1"/>
    <col min="7177" max="7182" width="8.83203125" style="63"/>
    <col min="7183" max="7183" width="26.6640625" style="63" bestFit="1" customWidth="1"/>
    <col min="7184" max="7426" width="8.83203125" style="63"/>
    <col min="7427" max="7427" width="12.6640625" style="63" bestFit="1" customWidth="1"/>
    <col min="7428" max="7431" width="8.83203125" style="63"/>
    <col min="7432" max="7432" width="11.5" style="63" bestFit="1" customWidth="1"/>
    <col min="7433" max="7438" width="8.83203125" style="63"/>
    <col min="7439" max="7439" width="26.6640625" style="63" bestFit="1" customWidth="1"/>
    <col min="7440" max="7682" width="8.83203125" style="63"/>
    <col min="7683" max="7683" width="12.6640625" style="63" bestFit="1" customWidth="1"/>
    <col min="7684" max="7687" width="8.83203125" style="63"/>
    <col min="7688" max="7688" width="11.5" style="63" bestFit="1" customWidth="1"/>
    <col min="7689" max="7694" width="8.83203125" style="63"/>
    <col min="7695" max="7695" width="26.6640625" style="63" bestFit="1" customWidth="1"/>
    <col min="7696" max="7938" width="8.83203125" style="63"/>
    <col min="7939" max="7939" width="12.6640625" style="63" bestFit="1" customWidth="1"/>
    <col min="7940" max="7943" width="8.83203125" style="63"/>
    <col min="7944" max="7944" width="11.5" style="63" bestFit="1" customWidth="1"/>
    <col min="7945" max="7950" width="8.83203125" style="63"/>
    <col min="7951" max="7951" width="26.6640625" style="63" bestFit="1" customWidth="1"/>
    <col min="7952" max="8194" width="8.83203125" style="63"/>
    <col min="8195" max="8195" width="12.6640625" style="63" bestFit="1" customWidth="1"/>
    <col min="8196" max="8199" width="8.83203125" style="63"/>
    <col min="8200" max="8200" width="11.5" style="63" bestFit="1" customWidth="1"/>
    <col min="8201" max="8206" width="8.83203125" style="63"/>
    <col min="8207" max="8207" width="26.6640625" style="63" bestFit="1" customWidth="1"/>
    <col min="8208" max="8450" width="8.83203125" style="63"/>
    <col min="8451" max="8451" width="12.6640625" style="63" bestFit="1" customWidth="1"/>
    <col min="8452" max="8455" width="8.83203125" style="63"/>
    <col min="8456" max="8456" width="11.5" style="63" bestFit="1" customWidth="1"/>
    <col min="8457" max="8462" width="8.83203125" style="63"/>
    <col min="8463" max="8463" width="26.6640625" style="63" bestFit="1" customWidth="1"/>
    <col min="8464" max="8706" width="8.83203125" style="63"/>
    <col min="8707" max="8707" width="12.6640625" style="63" bestFit="1" customWidth="1"/>
    <col min="8708" max="8711" width="8.83203125" style="63"/>
    <col min="8712" max="8712" width="11.5" style="63" bestFit="1" customWidth="1"/>
    <col min="8713" max="8718" width="8.83203125" style="63"/>
    <col min="8719" max="8719" width="26.6640625" style="63" bestFit="1" customWidth="1"/>
    <col min="8720" max="8962" width="8.83203125" style="63"/>
    <col min="8963" max="8963" width="12.6640625" style="63" bestFit="1" customWidth="1"/>
    <col min="8964" max="8967" width="8.83203125" style="63"/>
    <col min="8968" max="8968" width="11.5" style="63" bestFit="1" customWidth="1"/>
    <col min="8969" max="8974" width="8.83203125" style="63"/>
    <col min="8975" max="8975" width="26.6640625" style="63" bestFit="1" customWidth="1"/>
    <col min="8976" max="9218" width="8.83203125" style="63"/>
    <col min="9219" max="9219" width="12.6640625" style="63" bestFit="1" customWidth="1"/>
    <col min="9220" max="9223" width="8.83203125" style="63"/>
    <col min="9224" max="9224" width="11.5" style="63" bestFit="1" customWidth="1"/>
    <col min="9225" max="9230" width="8.83203125" style="63"/>
    <col min="9231" max="9231" width="26.6640625" style="63" bestFit="1" customWidth="1"/>
    <col min="9232" max="9474" width="8.83203125" style="63"/>
    <col min="9475" max="9475" width="12.6640625" style="63" bestFit="1" customWidth="1"/>
    <col min="9476" max="9479" width="8.83203125" style="63"/>
    <col min="9480" max="9480" width="11.5" style="63" bestFit="1" customWidth="1"/>
    <col min="9481" max="9486" width="8.83203125" style="63"/>
    <col min="9487" max="9487" width="26.6640625" style="63" bestFit="1" customWidth="1"/>
    <col min="9488" max="9730" width="8.83203125" style="63"/>
    <col min="9731" max="9731" width="12.6640625" style="63" bestFit="1" customWidth="1"/>
    <col min="9732" max="9735" width="8.83203125" style="63"/>
    <col min="9736" max="9736" width="11.5" style="63" bestFit="1" customWidth="1"/>
    <col min="9737" max="9742" width="8.83203125" style="63"/>
    <col min="9743" max="9743" width="26.6640625" style="63" bestFit="1" customWidth="1"/>
    <col min="9744" max="9986" width="8.83203125" style="63"/>
    <col min="9987" max="9987" width="12.6640625" style="63" bestFit="1" customWidth="1"/>
    <col min="9988" max="9991" width="8.83203125" style="63"/>
    <col min="9992" max="9992" width="11.5" style="63" bestFit="1" customWidth="1"/>
    <col min="9993" max="9998" width="8.83203125" style="63"/>
    <col min="9999" max="9999" width="26.6640625" style="63" bestFit="1" customWidth="1"/>
    <col min="10000" max="10242" width="8.83203125" style="63"/>
    <col min="10243" max="10243" width="12.6640625" style="63" bestFit="1" customWidth="1"/>
    <col min="10244" max="10247" width="8.83203125" style="63"/>
    <col min="10248" max="10248" width="11.5" style="63" bestFit="1" customWidth="1"/>
    <col min="10249" max="10254" width="8.83203125" style="63"/>
    <col min="10255" max="10255" width="26.6640625" style="63" bestFit="1" customWidth="1"/>
    <col min="10256" max="10498" width="8.83203125" style="63"/>
    <col min="10499" max="10499" width="12.6640625" style="63" bestFit="1" customWidth="1"/>
    <col min="10500" max="10503" width="8.83203125" style="63"/>
    <col min="10504" max="10504" width="11.5" style="63" bestFit="1" customWidth="1"/>
    <col min="10505" max="10510" width="8.83203125" style="63"/>
    <col min="10511" max="10511" width="26.6640625" style="63" bestFit="1" customWidth="1"/>
    <col min="10512" max="10754" width="8.83203125" style="63"/>
    <col min="10755" max="10755" width="12.6640625" style="63" bestFit="1" customWidth="1"/>
    <col min="10756" max="10759" width="8.83203125" style="63"/>
    <col min="10760" max="10760" width="11.5" style="63" bestFit="1" customWidth="1"/>
    <col min="10761" max="10766" width="8.83203125" style="63"/>
    <col min="10767" max="10767" width="26.6640625" style="63" bestFit="1" customWidth="1"/>
    <col min="10768" max="11010" width="8.83203125" style="63"/>
    <col min="11011" max="11011" width="12.6640625" style="63" bestFit="1" customWidth="1"/>
    <col min="11012" max="11015" width="8.83203125" style="63"/>
    <col min="11016" max="11016" width="11.5" style="63" bestFit="1" customWidth="1"/>
    <col min="11017" max="11022" width="8.83203125" style="63"/>
    <col min="11023" max="11023" width="26.6640625" style="63" bestFit="1" customWidth="1"/>
    <col min="11024" max="11266" width="8.83203125" style="63"/>
    <col min="11267" max="11267" width="12.6640625" style="63" bestFit="1" customWidth="1"/>
    <col min="11268" max="11271" width="8.83203125" style="63"/>
    <col min="11272" max="11272" width="11.5" style="63" bestFit="1" customWidth="1"/>
    <col min="11273" max="11278" width="8.83203125" style="63"/>
    <col min="11279" max="11279" width="26.6640625" style="63" bestFit="1" customWidth="1"/>
    <col min="11280" max="11522" width="8.83203125" style="63"/>
    <col min="11523" max="11523" width="12.6640625" style="63" bestFit="1" customWidth="1"/>
    <col min="11524" max="11527" width="8.83203125" style="63"/>
    <col min="11528" max="11528" width="11.5" style="63" bestFit="1" customWidth="1"/>
    <col min="11529" max="11534" width="8.83203125" style="63"/>
    <col min="11535" max="11535" width="26.6640625" style="63" bestFit="1" customWidth="1"/>
    <col min="11536" max="11778" width="8.83203125" style="63"/>
    <col min="11779" max="11779" width="12.6640625" style="63" bestFit="1" customWidth="1"/>
    <col min="11780" max="11783" width="8.83203125" style="63"/>
    <col min="11784" max="11784" width="11.5" style="63" bestFit="1" customWidth="1"/>
    <col min="11785" max="11790" width="8.83203125" style="63"/>
    <col min="11791" max="11791" width="26.6640625" style="63" bestFit="1" customWidth="1"/>
    <col min="11792" max="12034" width="8.83203125" style="63"/>
    <col min="12035" max="12035" width="12.6640625" style="63" bestFit="1" customWidth="1"/>
    <col min="12036" max="12039" width="8.83203125" style="63"/>
    <col min="12040" max="12040" width="11.5" style="63" bestFit="1" customWidth="1"/>
    <col min="12041" max="12046" width="8.83203125" style="63"/>
    <col min="12047" max="12047" width="26.6640625" style="63" bestFit="1" customWidth="1"/>
    <col min="12048" max="12290" width="8.83203125" style="63"/>
    <col min="12291" max="12291" width="12.6640625" style="63" bestFit="1" customWidth="1"/>
    <col min="12292" max="12295" width="8.83203125" style="63"/>
    <col min="12296" max="12296" width="11.5" style="63" bestFit="1" customWidth="1"/>
    <col min="12297" max="12302" width="8.83203125" style="63"/>
    <col min="12303" max="12303" width="26.6640625" style="63" bestFit="1" customWidth="1"/>
    <col min="12304" max="12546" width="8.83203125" style="63"/>
    <col min="12547" max="12547" width="12.6640625" style="63" bestFit="1" customWidth="1"/>
    <col min="12548" max="12551" width="8.83203125" style="63"/>
    <col min="12552" max="12552" width="11.5" style="63" bestFit="1" customWidth="1"/>
    <col min="12553" max="12558" width="8.83203125" style="63"/>
    <col min="12559" max="12559" width="26.6640625" style="63" bestFit="1" customWidth="1"/>
    <col min="12560" max="12802" width="8.83203125" style="63"/>
    <col min="12803" max="12803" width="12.6640625" style="63" bestFit="1" customWidth="1"/>
    <col min="12804" max="12807" width="8.83203125" style="63"/>
    <col min="12808" max="12808" width="11.5" style="63" bestFit="1" customWidth="1"/>
    <col min="12809" max="12814" width="8.83203125" style="63"/>
    <col min="12815" max="12815" width="26.6640625" style="63" bestFit="1" customWidth="1"/>
    <col min="12816" max="13058" width="8.83203125" style="63"/>
    <col min="13059" max="13059" width="12.6640625" style="63" bestFit="1" customWidth="1"/>
    <col min="13060" max="13063" width="8.83203125" style="63"/>
    <col min="13064" max="13064" width="11.5" style="63" bestFit="1" customWidth="1"/>
    <col min="13065" max="13070" width="8.83203125" style="63"/>
    <col min="13071" max="13071" width="26.6640625" style="63" bestFit="1" customWidth="1"/>
    <col min="13072" max="13314" width="8.83203125" style="63"/>
    <col min="13315" max="13315" width="12.6640625" style="63" bestFit="1" customWidth="1"/>
    <col min="13316" max="13319" width="8.83203125" style="63"/>
    <col min="13320" max="13320" width="11.5" style="63" bestFit="1" customWidth="1"/>
    <col min="13321" max="13326" width="8.83203125" style="63"/>
    <col min="13327" max="13327" width="26.6640625" style="63" bestFit="1" customWidth="1"/>
    <col min="13328" max="13570" width="8.83203125" style="63"/>
    <col min="13571" max="13571" width="12.6640625" style="63" bestFit="1" customWidth="1"/>
    <col min="13572" max="13575" width="8.83203125" style="63"/>
    <col min="13576" max="13576" width="11.5" style="63" bestFit="1" customWidth="1"/>
    <col min="13577" max="13582" width="8.83203125" style="63"/>
    <col min="13583" max="13583" width="26.6640625" style="63" bestFit="1" customWidth="1"/>
    <col min="13584" max="13826" width="8.83203125" style="63"/>
    <col min="13827" max="13827" width="12.6640625" style="63" bestFit="1" customWidth="1"/>
    <col min="13828" max="13831" width="8.83203125" style="63"/>
    <col min="13832" max="13832" width="11.5" style="63" bestFit="1" customWidth="1"/>
    <col min="13833" max="13838" width="8.83203125" style="63"/>
    <col min="13839" max="13839" width="26.6640625" style="63" bestFit="1" customWidth="1"/>
    <col min="13840" max="14082" width="8.83203125" style="63"/>
    <col min="14083" max="14083" width="12.6640625" style="63" bestFit="1" customWidth="1"/>
    <col min="14084" max="14087" width="8.83203125" style="63"/>
    <col min="14088" max="14088" width="11.5" style="63" bestFit="1" customWidth="1"/>
    <col min="14089" max="14094" width="8.83203125" style="63"/>
    <col min="14095" max="14095" width="26.6640625" style="63" bestFit="1" customWidth="1"/>
    <col min="14096" max="14338" width="8.83203125" style="63"/>
    <col min="14339" max="14339" width="12.6640625" style="63" bestFit="1" customWidth="1"/>
    <col min="14340" max="14343" width="8.83203125" style="63"/>
    <col min="14344" max="14344" width="11.5" style="63" bestFit="1" customWidth="1"/>
    <col min="14345" max="14350" width="8.83203125" style="63"/>
    <col min="14351" max="14351" width="26.6640625" style="63" bestFit="1" customWidth="1"/>
    <col min="14352" max="14594" width="8.83203125" style="63"/>
    <col min="14595" max="14595" width="12.6640625" style="63" bestFit="1" customWidth="1"/>
    <col min="14596" max="14599" width="8.83203125" style="63"/>
    <col min="14600" max="14600" width="11.5" style="63" bestFit="1" customWidth="1"/>
    <col min="14601" max="14606" width="8.83203125" style="63"/>
    <col min="14607" max="14607" width="26.6640625" style="63" bestFit="1" customWidth="1"/>
    <col min="14608" max="14850" width="8.83203125" style="63"/>
    <col min="14851" max="14851" width="12.6640625" style="63" bestFit="1" customWidth="1"/>
    <col min="14852" max="14855" width="8.83203125" style="63"/>
    <col min="14856" max="14856" width="11.5" style="63" bestFit="1" customWidth="1"/>
    <col min="14857" max="14862" width="8.83203125" style="63"/>
    <col min="14863" max="14863" width="26.6640625" style="63" bestFit="1" customWidth="1"/>
    <col min="14864" max="15106" width="8.83203125" style="63"/>
    <col min="15107" max="15107" width="12.6640625" style="63" bestFit="1" customWidth="1"/>
    <col min="15108" max="15111" width="8.83203125" style="63"/>
    <col min="15112" max="15112" width="11.5" style="63" bestFit="1" customWidth="1"/>
    <col min="15113" max="15118" width="8.83203125" style="63"/>
    <col min="15119" max="15119" width="26.6640625" style="63" bestFit="1" customWidth="1"/>
    <col min="15120" max="15362" width="8.83203125" style="63"/>
    <col min="15363" max="15363" width="12.6640625" style="63" bestFit="1" customWidth="1"/>
    <col min="15364" max="15367" width="8.83203125" style="63"/>
    <col min="15368" max="15368" width="11.5" style="63" bestFit="1" customWidth="1"/>
    <col min="15369" max="15374" width="8.83203125" style="63"/>
    <col min="15375" max="15375" width="26.6640625" style="63" bestFit="1" customWidth="1"/>
    <col min="15376" max="15618" width="8.83203125" style="63"/>
    <col min="15619" max="15619" width="12.6640625" style="63" bestFit="1" customWidth="1"/>
    <col min="15620" max="15623" width="8.83203125" style="63"/>
    <col min="15624" max="15624" width="11.5" style="63" bestFit="1" customWidth="1"/>
    <col min="15625" max="15630" width="8.83203125" style="63"/>
    <col min="15631" max="15631" width="26.6640625" style="63" bestFit="1" customWidth="1"/>
    <col min="15632" max="15874" width="8.83203125" style="63"/>
    <col min="15875" max="15875" width="12.6640625" style="63" bestFit="1" customWidth="1"/>
    <col min="15876" max="15879" width="8.83203125" style="63"/>
    <col min="15880" max="15880" width="11.5" style="63" bestFit="1" customWidth="1"/>
    <col min="15881" max="15886" width="8.83203125" style="63"/>
    <col min="15887" max="15887" width="26.6640625" style="63" bestFit="1" customWidth="1"/>
    <col min="15888" max="16130" width="8.83203125" style="63"/>
    <col min="16131" max="16131" width="12.6640625" style="63" bestFit="1" customWidth="1"/>
    <col min="16132" max="16135" width="8.83203125" style="63"/>
    <col min="16136" max="16136" width="11.5" style="63" bestFit="1" customWidth="1"/>
    <col min="16137" max="16142" width="8.83203125" style="63"/>
    <col min="16143" max="16143" width="26.6640625" style="63" bestFit="1" customWidth="1"/>
    <col min="16144" max="16384" width="8.83203125" style="63"/>
  </cols>
  <sheetData>
    <row r="2" spans="2:18" x14ac:dyDescent="0.15">
      <c r="B2" s="63" t="s">
        <v>85</v>
      </c>
      <c r="C2" s="63" t="s">
        <v>86</v>
      </c>
      <c r="D2" s="63" t="s">
        <v>87</v>
      </c>
      <c r="E2" s="63" t="s">
        <v>88</v>
      </c>
      <c r="H2" s="64" t="s">
        <v>89</v>
      </c>
      <c r="I2" s="64"/>
      <c r="J2" s="64"/>
      <c r="K2" s="64"/>
      <c r="L2" s="64"/>
      <c r="M2" s="64"/>
    </row>
    <row r="3" spans="2:18" x14ac:dyDescent="0.15">
      <c r="B3" s="63" t="s">
        <v>90</v>
      </c>
      <c r="C3" s="63" t="s">
        <v>91</v>
      </c>
      <c r="D3" s="63" t="s">
        <v>73</v>
      </c>
      <c r="E3" s="63">
        <v>21.920221328735352</v>
      </c>
      <c r="H3" s="65" t="s">
        <v>92</v>
      </c>
      <c r="I3" s="65"/>
      <c r="J3" s="65"/>
      <c r="K3" s="65"/>
      <c r="L3" s="65"/>
      <c r="M3" s="65"/>
    </row>
    <row r="4" spans="2:18" x14ac:dyDescent="0.15">
      <c r="B4" s="63" t="s">
        <v>93</v>
      </c>
      <c r="C4" s="63" t="s">
        <v>94</v>
      </c>
      <c r="D4" s="63" t="s">
        <v>73</v>
      </c>
      <c r="E4" s="63">
        <v>21.232004165649414</v>
      </c>
      <c r="H4" s="66" t="s">
        <v>95</v>
      </c>
      <c r="I4" s="67" t="s">
        <v>96</v>
      </c>
      <c r="J4" s="68" t="s">
        <v>88</v>
      </c>
      <c r="K4" s="69" t="s">
        <v>97</v>
      </c>
      <c r="L4" s="69" t="s">
        <v>98</v>
      </c>
      <c r="M4" s="69" t="s">
        <v>72</v>
      </c>
    </row>
    <row r="5" spans="2:18" x14ac:dyDescent="0.15">
      <c r="B5" s="63" t="s">
        <v>99</v>
      </c>
      <c r="C5" s="63" t="s">
        <v>100</v>
      </c>
      <c r="D5" s="63" t="s">
        <v>101</v>
      </c>
      <c r="E5" s="63">
        <v>32.927387237548828</v>
      </c>
      <c r="G5" s="70" t="s">
        <v>102</v>
      </c>
      <c r="H5" s="63" t="s">
        <v>103</v>
      </c>
      <c r="I5" s="63" t="s">
        <v>73</v>
      </c>
      <c r="J5" s="63">
        <v>21.920221328735352</v>
      </c>
      <c r="O5" s="71" t="s">
        <v>102</v>
      </c>
      <c r="P5" s="63" t="s">
        <v>83</v>
      </c>
      <c r="Q5" s="63" t="s">
        <v>60</v>
      </c>
    </row>
    <row r="6" spans="2:18" x14ac:dyDescent="0.15">
      <c r="B6" s="63" t="s">
        <v>104</v>
      </c>
      <c r="C6" s="63" t="s">
        <v>105</v>
      </c>
      <c r="D6" s="63" t="s">
        <v>73</v>
      </c>
      <c r="E6" s="63">
        <v>21.375026702880859</v>
      </c>
      <c r="G6" s="72"/>
      <c r="I6" s="63" t="s">
        <v>101</v>
      </c>
      <c r="J6" s="63">
        <v>32.795749664306641</v>
      </c>
      <c r="K6" s="63">
        <f>J6-J5</f>
        <v>10.875528335571289</v>
      </c>
      <c r="L6" s="63">
        <v>0</v>
      </c>
      <c r="M6" s="63">
        <v>1</v>
      </c>
      <c r="O6" s="63" t="s">
        <v>103</v>
      </c>
      <c r="P6" s="63">
        <v>1</v>
      </c>
      <c r="Q6" s="63">
        <v>0</v>
      </c>
    </row>
    <row r="7" spans="2:18" x14ac:dyDescent="0.15">
      <c r="B7" s="63" t="s">
        <v>106</v>
      </c>
      <c r="C7" s="63" t="s">
        <v>107</v>
      </c>
      <c r="D7" s="63" t="s">
        <v>101</v>
      </c>
      <c r="E7" s="63">
        <v>32.795749664306641</v>
      </c>
      <c r="G7" s="72"/>
      <c r="H7" s="63">
        <v>632</v>
      </c>
      <c r="I7" s="63" t="s">
        <v>73</v>
      </c>
      <c r="J7" s="63">
        <v>21.375026702880859</v>
      </c>
      <c r="O7" s="63" t="s">
        <v>108</v>
      </c>
      <c r="P7" s="63">
        <f>AVERAGE(M8,M19,M30)</f>
        <v>0.83763549999327225</v>
      </c>
      <c r="Q7" s="63">
        <f>STDEV(M8,M19,M30)</f>
        <v>0.17124518739395997</v>
      </c>
    </row>
    <row r="8" spans="2:18" x14ac:dyDescent="0.15">
      <c r="B8" s="63" t="s">
        <v>109</v>
      </c>
      <c r="C8" s="63" t="s">
        <v>110</v>
      </c>
      <c r="D8" s="63" t="s">
        <v>101</v>
      </c>
      <c r="E8" s="63">
        <v>32.736068725585938</v>
      </c>
      <c r="G8" s="72"/>
      <c r="I8" s="63" t="s">
        <v>101</v>
      </c>
      <c r="J8" s="63">
        <v>32.699657440185547</v>
      </c>
      <c r="K8" s="63">
        <f>J8-J7</f>
        <v>11.324630737304688</v>
      </c>
      <c r="L8" s="63">
        <f>K8-K6</f>
        <v>0.44910240173339844</v>
      </c>
      <c r="M8" s="63">
        <f>2^-L8</f>
        <v>0.73249844310711942</v>
      </c>
      <c r="O8" s="73" t="s">
        <v>111</v>
      </c>
      <c r="P8" s="63">
        <f>AVERAGE(M10,M21,M32)</f>
        <v>0.7862302100093056</v>
      </c>
      <c r="Q8" s="63">
        <f>STDEV(M10,M21,M32)</f>
        <v>0.11813879457129853</v>
      </c>
    </row>
    <row r="9" spans="2:18" x14ac:dyDescent="0.15">
      <c r="B9" s="63" t="s">
        <v>112</v>
      </c>
      <c r="C9" s="63" t="s">
        <v>113</v>
      </c>
      <c r="D9" s="63" t="s">
        <v>73</v>
      </c>
      <c r="E9" s="63">
        <v>20.974969863891602</v>
      </c>
      <c r="G9" s="72"/>
      <c r="H9" s="74" t="s">
        <v>114</v>
      </c>
      <c r="I9" s="63" t="s">
        <v>73</v>
      </c>
      <c r="J9" s="63">
        <v>20.974969863891602</v>
      </c>
    </row>
    <row r="10" spans="2:18" x14ac:dyDescent="0.15">
      <c r="B10" s="63" t="s">
        <v>115</v>
      </c>
      <c r="C10" s="63" t="s">
        <v>116</v>
      </c>
      <c r="D10" s="63" t="s">
        <v>101</v>
      </c>
      <c r="E10" s="63">
        <v>32.699657440185547</v>
      </c>
      <c r="G10" s="72"/>
      <c r="I10" s="63" t="s">
        <v>101</v>
      </c>
      <c r="J10" s="63">
        <v>32.364418029785156</v>
      </c>
      <c r="K10" s="63">
        <f>J10-J9</f>
        <v>11.389448165893555</v>
      </c>
      <c r="L10" s="63">
        <f>K10-K6</f>
        <v>0.51391983032226562</v>
      </c>
      <c r="M10" s="63">
        <f>2^-L10</f>
        <v>0.70031707555230338</v>
      </c>
    </row>
    <row r="11" spans="2:18" x14ac:dyDescent="0.15">
      <c r="B11" s="63" t="s">
        <v>117</v>
      </c>
      <c r="C11" s="63" t="s">
        <v>118</v>
      </c>
      <c r="D11" s="63" t="s">
        <v>73</v>
      </c>
      <c r="E11" s="63">
        <v>20.076841354370117</v>
      </c>
    </row>
    <row r="12" spans="2:18" x14ac:dyDescent="0.15">
      <c r="B12" s="63" t="s">
        <v>119</v>
      </c>
      <c r="C12" s="63" t="s">
        <v>120</v>
      </c>
      <c r="D12" s="63" t="s">
        <v>101</v>
      </c>
      <c r="E12" s="63">
        <v>32.364418029785156</v>
      </c>
    </row>
    <row r="13" spans="2:18" x14ac:dyDescent="0.15">
      <c r="B13" s="63" t="s">
        <v>121</v>
      </c>
      <c r="C13" s="63" t="s">
        <v>122</v>
      </c>
      <c r="D13" s="63" t="s">
        <v>73</v>
      </c>
      <c r="E13" s="63">
        <v>19.933679580688477</v>
      </c>
      <c r="H13" s="64" t="s">
        <v>89</v>
      </c>
      <c r="I13" s="64"/>
      <c r="J13" s="64"/>
      <c r="K13" s="64"/>
      <c r="L13" s="64"/>
      <c r="M13" s="64"/>
      <c r="O13" s="71" t="s">
        <v>102</v>
      </c>
    </row>
    <row r="14" spans="2:18" x14ac:dyDescent="0.15">
      <c r="B14" s="63" t="s">
        <v>123</v>
      </c>
      <c r="C14" s="63" t="s">
        <v>124</v>
      </c>
      <c r="D14" s="63" t="s">
        <v>101</v>
      </c>
      <c r="E14" s="63">
        <v>32.658966064453125</v>
      </c>
      <c r="H14" s="65" t="s">
        <v>125</v>
      </c>
      <c r="I14" s="65"/>
      <c r="J14" s="65"/>
      <c r="K14" s="65"/>
      <c r="L14" s="65"/>
      <c r="M14" s="65"/>
      <c r="O14" s="63" t="s">
        <v>103</v>
      </c>
      <c r="P14" s="63">
        <v>1</v>
      </c>
      <c r="Q14" s="63">
        <v>1</v>
      </c>
      <c r="R14" s="63">
        <v>1</v>
      </c>
    </row>
    <row r="15" spans="2:18" x14ac:dyDescent="0.15">
      <c r="B15" s="63" t="s">
        <v>126</v>
      </c>
      <c r="C15" s="63" t="s">
        <v>127</v>
      </c>
      <c r="D15" s="63" t="s">
        <v>73</v>
      </c>
      <c r="E15" s="63">
        <v>19.757919311523438</v>
      </c>
      <c r="H15" s="66" t="s">
        <v>95</v>
      </c>
      <c r="I15" s="67" t="s">
        <v>96</v>
      </c>
      <c r="J15" s="68" t="s">
        <v>88</v>
      </c>
      <c r="K15" s="69" t="s">
        <v>97</v>
      </c>
      <c r="L15" s="69" t="s">
        <v>98</v>
      </c>
      <c r="M15" s="69" t="s">
        <v>72</v>
      </c>
      <c r="O15" s="63" t="s">
        <v>108</v>
      </c>
      <c r="P15" s="63">
        <v>0.73249844310711942</v>
      </c>
      <c r="Q15" s="63">
        <v>1.0352370028165938</v>
      </c>
      <c r="R15" s="63">
        <v>0.74517105405610362</v>
      </c>
    </row>
    <row r="16" spans="2:18" x14ac:dyDescent="0.15">
      <c r="B16" s="63" t="s">
        <v>128</v>
      </c>
      <c r="C16" s="63" t="s">
        <v>129</v>
      </c>
      <c r="D16" s="63" t="s">
        <v>101</v>
      </c>
      <c r="E16" s="63">
        <v>32.465843200683594</v>
      </c>
      <c r="G16" s="70" t="s">
        <v>102</v>
      </c>
      <c r="H16" s="63" t="s">
        <v>103</v>
      </c>
      <c r="I16" s="63" t="s">
        <v>73</v>
      </c>
      <c r="J16" s="63">
        <v>20.076841354370117</v>
      </c>
      <c r="O16" s="73" t="s">
        <v>111</v>
      </c>
      <c r="P16" s="63">
        <v>0.70031707555230338</v>
      </c>
      <c r="Q16" s="63">
        <v>0.73742090788220382</v>
      </c>
      <c r="R16" s="63">
        <v>0.92095264659340936</v>
      </c>
    </row>
    <row r="17" spans="2:21" x14ac:dyDescent="0.15">
      <c r="B17" s="63" t="s">
        <v>130</v>
      </c>
      <c r="C17" s="63" t="s">
        <v>131</v>
      </c>
      <c r="D17" s="63" t="s">
        <v>73</v>
      </c>
      <c r="E17" s="63">
        <v>21.288511276245117</v>
      </c>
      <c r="G17" s="72"/>
      <c r="I17" s="63" t="s">
        <v>101</v>
      </c>
      <c r="J17" s="63">
        <v>32.658966064453125</v>
      </c>
      <c r="K17" s="63">
        <f>J17-J16</f>
        <v>12.582124710083008</v>
      </c>
      <c r="L17" s="63">
        <f>K17-K17</f>
        <v>0</v>
      </c>
      <c r="M17" s="63">
        <f>2^-L17</f>
        <v>1</v>
      </c>
      <c r="P17" s="63">
        <v>1</v>
      </c>
      <c r="Q17" s="63">
        <v>1</v>
      </c>
      <c r="R17" s="63">
        <v>1</v>
      </c>
    </row>
    <row r="18" spans="2:21" x14ac:dyDescent="0.15">
      <c r="B18" s="63" t="s">
        <v>132</v>
      </c>
      <c r="C18" s="63" t="s">
        <v>133</v>
      </c>
      <c r="D18" s="63" t="s">
        <v>101</v>
      </c>
      <c r="E18" s="63">
        <v>32.779483795166016</v>
      </c>
      <c r="G18" s="72"/>
      <c r="H18" s="63">
        <v>632</v>
      </c>
      <c r="I18" s="63" t="s">
        <v>73</v>
      </c>
      <c r="J18" s="63">
        <v>19.933679580688477</v>
      </c>
    </row>
    <row r="19" spans="2:21" x14ac:dyDescent="0.15">
      <c r="B19" s="63" t="s">
        <v>134</v>
      </c>
      <c r="C19" s="63" t="s">
        <v>135</v>
      </c>
      <c r="D19" s="63" t="s">
        <v>73</v>
      </c>
      <c r="E19" s="63">
        <v>21.117767333984375</v>
      </c>
      <c r="G19" s="72"/>
      <c r="I19" s="63" t="s">
        <v>101</v>
      </c>
      <c r="J19" s="63">
        <v>32.465843200683594</v>
      </c>
      <c r="K19" s="63">
        <f>J19-J18</f>
        <v>12.532163619995117</v>
      </c>
      <c r="L19" s="63">
        <f>K19-K17</f>
        <v>-4.9961090087890625E-2</v>
      </c>
      <c r="M19" s="63">
        <f>2^-L19</f>
        <v>1.0352370028165938</v>
      </c>
    </row>
    <row r="20" spans="2:21" x14ac:dyDescent="0.15">
      <c r="B20" s="63" t="s">
        <v>136</v>
      </c>
      <c r="C20" s="63" t="s">
        <v>137</v>
      </c>
      <c r="D20" s="63" t="s">
        <v>101</v>
      </c>
      <c r="E20" s="63">
        <v>32.673774719238281</v>
      </c>
      <c r="G20" s="72"/>
      <c r="H20" s="74" t="s">
        <v>114</v>
      </c>
      <c r="I20" s="63" t="s">
        <v>73</v>
      </c>
      <c r="J20" s="63">
        <v>19.757919311523438</v>
      </c>
    </row>
    <row r="21" spans="2:21" x14ac:dyDescent="0.15">
      <c r="G21" s="72"/>
      <c r="I21" s="63" t="s">
        <v>101</v>
      </c>
      <c r="J21" s="63">
        <v>32.779483795166016</v>
      </c>
      <c r="K21" s="63">
        <f>J21-J20</f>
        <v>13.021564483642578</v>
      </c>
      <c r="L21" s="63">
        <f>K21-K17</f>
        <v>0.43943977355957031</v>
      </c>
      <c r="M21" s="63">
        <f>2^-L21</f>
        <v>0.73742090788220382</v>
      </c>
      <c r="O21" s="63" t="s">
        <v>138</v>
      </c>
    </row>
    <row r="23" spans="2:21" ht="14" thickBot="1" x14ac:dyDescent="0.2">
      <c r="O23" s="63" t="s">
        <v>139</v>
      </c>
    </row>
    <row r="24" spans="2:21" x14ac:dyDescent="0.15">
      <c r="H24" s="64" t="s">
        <v>89</v>
      </c>
      <c r="I24" s="64"/>
      <c r="J24" s="64"/>
      <c r="K24" s="64"/>
      <c r="L24" s="64"/>
      <c r="M24" s="64"/>
      <c r="O24" s="75" t="s">
        <v>140</v>
      </c>
      <c r="P24" s="75" t="s">
        <v>141</v>
      </c>
      <c r="Q24" s="75" t="s">
        <v>142</v>
      </c>
      <c r="R24" s="75" t="s">
        <v>83</v>
      </c>
      <c r="S24" s="75" t="s">
        <v>143</v>
      </c>
    </row>
    <row r="25" spans="2:21" x14ac:dyDescent="0.15">
      <c r="H25" s="65" t="s">
        <v>144</v>
      </c>
      <c r="I25" s="65"/>
      <c r="J25" s="65"/>
      <c r="K25" s="65"/>
      <c r="L25" s="65"/>
      <c r="M25" s="65"/>
      <c r="O25" s="63" t="s">
        <v>145</v>
      </c>
      <c r="P25" s="63">
        <v>3</v>
      </c>
      <c r="Q25" s="63">
        <v>3</v>
      </c>
      <c r="R25" s="63">
        <v>1</v>
      </c>
      <c r="S25" s="63">
        <v>0</v>
      </c>
    </row>
    <row r="26" spans="2:21" ht="14" thickBot="1" x14ac:dyDescent="0.2">
      <c r="H26" s="66" t="s">
        <v>95</v>
      </c>
      <c r="I26" s="67" t="s">
        <v>96</v>
      </c>
      <c r="J26" s="68" t="s">
        <v>88</v>
      </c>
      <c r="K26" s="69" t="s">
        <v>97</v>
      </c>
      <c r="L26" s="69" t="s">
        <v>98</v>
      </c>
      <c r="M26" s="69" t="s">
        <v>72</v>
      </c>
      <c r="O26" s="76" t="s">
        <v>146</v>
      </c>
      <c r="P26" s="76">
        <v>3</v>
      </c>
      <c r="Q26" s="76">
        <v>2.5129064999798167</v>
      </c>
      <c r="R26" s="76">
        <v>0.83763549999327225</v>
      </c>
      <c r="S26" s="76">
        <v>2.9324914205592467E-2</v>
      </c>
    </row>
    <row r="27" spans="2:21" x14ac:dyDescent="0.15">
      <c r="G27" s="70" t="s">
        <v>102</v>
      </c>
      <c r="H27" s="63" t="s">
        <v>103</v>
      </c>
      <c r="I27" s="63" t="s">
        <v>73</v>
      </c>
      <c r="J27" s="63">
        <v>21.288511276245117</v>
      </c>
    </row>
    <row r="28" spans="2:21" x14ac:dyDescent="0.15">
      <c r="G28" s="72"/>
      <c r="I28" s="63" t="s">
        <v>101</v>
      </c>
      <c r="J28" s="63">
        <v>32.673774719238281</v>
      </c>
      <c r="K28" s="63">
        <f>J28-J27</f>
        <v>11.385263442993164</v>
      </c>
      <c r="L28" s="63">
        <v>0</v>
      </c>
      <c r="M28" s="63">
        <v>1</v>
      </c>
    </row>
    <row r="29" spans="2:21" ht="14" thickBot="1" x14ac:dyDescent="0.2">
      <c r="G29" s="72"/>
      <c r="H29" s="63">
        <v>632</v>
      </c>
      <c r="I29" s="63" t="s">
        <v>73</v>
      </c>
      <c r="J29" s="63">
        <v>21.117767333984375</v>
      </c>
      <c r="O29" s="63" t="s">
        <v>147</v>
      </c>
    </row>
    <row r="30" spans="2:21" x14ac:dyDescent="0.15">
      <c r="G30" s="72"/>
      <c r="I30" s="63" t="s">
        <v>101</v>
      </c>
      <c r="J30" s="63">
        <v>32.927387237548828</v>
      </c>
      <c r="K30" s="63">
        <f>J30-J29</f>
        <v>11.809619903564453</v>
      </c>
      <c r="L30" s="63">
        <f>K30-K28</f>
        <v>0.42435646057128906</v>
      </c>
      <c r="M30" s="63">
        <f>2^-L30</f>
        <v>0.74517105405610362</v>
      </c>
      <c r="O30" s="75" t="s">
        <v>148</v>
      </c>
      <c r="P30" s="75" t="s">
        <v>149</v>
      </c>
      <c r="Q30" s="75" t="s">
        <v>150</v>
      </c>
      <c r="R30" s="75" t="s">
        <v>151</v>
      </c>
      <c r="S30" s="75" t="s">
        <v>51</v>
      </c>
      <c r="T30" s="75" t="s">
        <v>152</v>
      </c>
      <c r="U30" s="75" t="s">
        <v>153</v>
      </c>
    </row>
    <row r="31" spans="2:21" x14ac:dyDescent="0.15">
      <c r="G31" s="72"/>
      <c r="H31" s="74" t="s">
        <v>114</v>
      </c>
      <c r="I31" s="63" t="s">
        <v>73</v>
      </c>
      <c r="J31" s="63">
        <v>21.232004165649414</v>
      </c>
      <c r="O31" s="63" t="s">
        <v>154</v>
      </c>
      <c r="P31" s="63">
        <v>3.9543346293652026E-2</v>
      </c>
      <c r="Q31" s="63">
        <v>1</v>
      </c>
      <c r="R31" s="63">
        <v>3.9543346293652026E-2</v>
      </c>
      <c r="S31" s="63">
        <v>2.6969113032297205</v>
      </c>
      <c r="T31" s="63">
        <v>0.17588740390485783</v>
      </c>
      <c r="U31" s="63">
        <v>7.708647422176786</v>
      </c>
    </row>
    <row r="32" spans="2:21" x14ac:dyDescent="0.15">
      <c r="G32" s="72"/>
      <c r="I32" s="63" t="s">
        <v>101</v>
      </c>
      <c r="J32" s="63">
        <v>32.736068725585938</v>
      </c>
      <c r="K32" s="63">
        <f>J32-J31</f>
        <v>11.504064559936523</v>
      </c>
      <c r="L32" s="63">
        <f>K32-K28</f>
        <v>0.11880111694335938</v>
      </c>
      <c r="M32" s="63">
        <f>2^-L32</f>
        <v>0.92095264659340936</v>
      </c>
      <c r="O32" s="63" t="s">
        <v>155</v>
      </c>
      <c r="P32" s="63">
        <v>5.8649828411184879E-2</v>
      </c>
      <c r="Q32" s="63">
        <v>4</v>
      </c>
      <c r="R32" s="63">
        <v>1.466245710279622E-2</v>
      </c>
    </row>
    <row r="34" spans="15:21" ht="14" thickBot="1" x14ac:dyDescent="0.2">
      <c r="O34" s="76" t="s">
        <v>156</v>
      </c>
      <c r="P34" s="76">
        <v>9.8193174704836905E-2</v>
      </c>
      <c r="Q34" s="76">
        <v>5</v>
      </c>
      <c r="R34" s="76"/>
      <c r="S34" s="76"/>
      <c r="T34" s="76"/>
      <c r="U34" s="76"/>
    </row>
    <row r="35" spans="15:21" ht="14" thickBot="1" x14ac:dyDescent="0.2">
      <c r="O35" s="76"/>
      <c r="P35" s="76"/>
      <c r="Q35" s="76"/>
      <c r="R35" s="76"/>
      <c r="S35" s="76"/>
      <c r="T35" s="76"/>
      <c r="U35" s="76"/>
    </row>
    <row r="39" spans="15:21" x14ac:dyDescent="0.15">
      <c r="O39" s="63" t="s">
        <v>138</v>
      </c>
    </row>
    <row r="41" spans="15:21" ht="14" thickBot="1" x14ac:dyDescent="0.2">
      <c r="O41" s="63" t="s">
        <v>139</v>
      </c>
    </row>
    <row r="42" spans="15:21" x14ac:dyDescent="0.15">
      <c r="O42" s="75" t="s">
        <v>140</v>
      </c>
      <c r="P42" s="75" t="s">
        <v>141</v>
      </c>
      <c r="Q42" s="75" t="s">
        <v>142</v>
      </c>
      <c r="R42" s="75" t="s">
        <v>83</v>
      </c>
      <c r="S42" s="75" t="s">
        <v>143</v>
      </c>
    </row>
    <row r="43" spans="15:21" x14ac:dyDescent="0.15">
      <c r="O43" s="63" t="s">
        <v>145</v>
      </c>
      <c r="P43" s="63">
        <v>3</v>
      </c>
      <c r="Q43" s="63">
        <v>2.3586906300279167</v>
      </c>
      <c r="R43" s="63">
        <v>0.7862302100093056</v>
      </c>
      <c r="S43" s="63">
        <v>1.3956774782759473E-2</v>
      </c>
    </row>
    <row r="44" spans="15:21" ht="14" thickBot="1" x14ac:dyDescent="0.2">
      <c r="O44" s="76" t="s">
        <v>146</v>
      </c>
      <c r="P44" s="76">
        <v>3</v>
      </c>
      <c r="Q44" s="76">
        <v>3</v>
      </c>
      <c r="R44" s="76">
        <v>1</v>
      </c>
      <c r="S44" s="76">
        <v>0</v>
      </c>
    </row>
    <row r="47" spans="15:21" ht="14" thickBot="1" x14ac:dyDescent="0.2">
      <c r="O47" s="63" t="s">
        <v>147</v>
      </c>
    </row>
    <row r="48" spans="15:21" x14ac:dyDescent="0.15">
      <c r="O48" s="75" t="s">
        <v>148</v>
      </c>
      <c r="P48" s="75" t="s">
        <v>149</v>
      </c>
      <c r="Q48" s="75" t="s">
        <v>150</v>
      </c>
      <c r="R48" s="75" t="s">
        <v>151</v>
      </c>
      <c r="S48" s="75" t="s">
        <v>51</v>
      </c>
      <c r="T48" s="75" t="s">
        <v>152</v>
      </c>
      <c r="U48" s="75" t="s">
        <v>153</v>
      </c>
    </row>
    <row r="49" spans="15:21" x14ac:dyDescent="0.15">
      <c r="O49" s="63" t="s">
        <v>154</v>
      </c>
      <c r="P49" s="63">
        <v>6.8546284668998439E-2</v>
      </c>
      <c r="Q49" s="63">
        <v>1</v>
      </c>
      <c r="R49" s="63">
        <v>6.8546284668998439E-2</v>
      </c>
      <c r="S49" s="63">
        <v>9.8226539778618402</v>
      </c>
      <c r="T49" s="77">
        <v>3.5046026711298812E-2</v>
      </c>
      <c r="U49" s="63">
        <v>7.708647422176786</v>
      </c>
    </row>
    <row r="50" spans="15:21" x14ac:dyDescent="0.15">
      <c r="O50" s="63" t="s">
        <v>155</v>
      </c>
      <c r="P50" s="63">
        <v>2.7913549565519502E-2</v>
      </c>
      <c r="Q50" s="63">
        <v>4</v>
      </c>
      <c r="R50" s="63">
        <v>6.9783873913798755E-3</v>
      </c>
    </row>
    <row r="52" spans="15:21" ht="14" thickBot="1" x14ac:dyDescent="0.2">
      <c r="O52" s="76" t="s">
        <v>156</v>
      </c>
      <c r="P52" s="76">
        <v>9.6459834234517941E-2</v>
      </c>
      <c r="Q52" s="76">
        <v>5</v>
      </c>
      <c r="R52" s="76"/>
      <c r="S52" s="76"/>
      <c r="T52" s="76"/>
      <c r="U52" s="76"/>
    </row>
  </sheetData>
  <mergeCells count="9">
    <mergeCell ref="H24:M24"/>
    <mergeCell ref="H25:M25"/>
    <mergeCell ref="G27:G32"/>
    <mergeCell ref="H2:M2"/>
    <mergeCell ref="H3:M3"/>
    <mergeCell ref="G5:G10"/>
    <mergeCell ref="H13:M13"/>
    <mergeCell ref="H14:M14"/>
    <mergeCell ref="G16:G21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34C9-45E6-8942-BF11-831F569B322C}">
  <dimension ref="D12:Y15"/>
  <sheetViews>
    <sheetView topLeftCell="C1" zoomScale="90" zoomScaleNormal="90" workbookViewId="0">
      <selection activeCell="Q9" sqref="Q9"/>
    </sheetView>
  </sheetViews>
  <sheetFormatPr baseColWidth="10" defaultRowHeight="16" x14ac:dyDescent="0.2"/>
  <sheetData>
    <row r="12" spans="4:25" x14ac:dyDescent="0.2">
      <c r="E12" t="s">
        <v>157</v>
      </c>
      <c r="F12">
        <v>0</v>
      </c>
      <c r="G12">
        <v>1</v>
      </c>
      <c r="H12">
        <v>2.75</v>
      </c>
      <c r="I12">
        <v>4.25</v>
      </c>
      <c r="J12">
        <v>5.75</v>
      </c>
      <c r="K12">
        <v>7.25</v>
      </c>
      <c r="L12">
        <v>17.75</v>
      </c>
      <c r="M12">
        <v>18.75</v>
      </c>
      <c r="N12">
        <v>19.75</v>
      </c>
      <c r="O12">
        <v>20.75</v>
      </c>
      <c r="P12" t="s">
        <v>158</v>
      </c>
    </row>
    <row r="13" spans="4:25" x14ac:dyDescent="0.2">
      <c r="D13" s="78" t="s">
        <v>159</v>
      </c>
      <c r="E13" s="3" t="s">
        <v>3</v>
      </c>
      <c r="F13">
        <v>4.9000000000000002E-2</v>
      </c>
      <c r="G13">
        <v>0.10199999999999999</v>
      </c>
      <c r="H13">
        <v>0.27600000000000002</v>
      </c>
      <c r="I13">
        <v>0.58099999999999996</v>
      </c>
      <c r="J13">
        <v>1.1339999999999999</v>
      </c>
      <c r="K13">
        <v>4.38</v>
      </c>
      <c r="L13">
        <f>0.587*40</f>
        <v>23.479999999999997</v>
      </c>
      <c r="M13">
        <f>0.531*50</f>
        <v>26.55</v>
      </c>
      <c r="N13">
        <f>0.548*50</f>
        <v>27.400000000000002</v>
      </c>
      <c r="O13">
        <f>0.518*50</f>
        <v>25.900000000000002</v>
      </c>
      <c r="P13" s="79">
        <f>LOG10(F13)</f>
        <v>-1.3098039199714864</v>
      </c>
      <c r="Q13" s="79">
        <f>LOG10(G13)</f>
        <v>-0.99139982823808248</v>
      </c>
      <c r="R13" s="79">
        <f t="shared" ref="R13:W13" si="0">LOG10(H13)</f>
        <v>-0.55909091793478227</v>
      </c>
      <c r="S13" s="79">
        <f t="shared" si="0"/>
        <v>-0.23582386760966931</v>
      </c>
      <c r="T13" s="79">
        <f t="shared" si="0"/>
        <v>5.4613054556887738E-2</v>
      </c>
      <c r="U13" s="79">
        <f t="shared" si="0"/>
        <v>0.64147411050409953</v>
      </c>
      <c r="V13" s="79">
        <f t="shared" si="0"/>
        <v>1.3706980925755767</v>
      </c>
      <c r="W13" s="79">
        <f t="shared" si="0"/>
        <v>1.424064525417488</v>
      </c>
      <c r="X13" s="79">
        <f>LOG10(N13)</f>
        <v>1.4377505628203879</v>
      </c>
      <c r="Y13" s="79">
        <f t="shared" ref="Y13" si="1">LOG10(O13)</f>
        <v>1.4132997640812519</v>
      </c>
    </row>
    <row r="14" spans="4:25" x14ac:dyDescent="0.2">
      <c r="D14" s="78"/>
      <c r="E14" s="80" t="s">
        <v>41</v>
      </c>
      <c r="F14">
        <v>3.4000000000000002E-2</v>
      </c>
      <c r="G14">
        <v>6.6000000000000003E-2</v>
      </c>
      <c r="H14">
        <v>0.16</v>
      </c>
      <c r="I14">
        <v>0.436</v>
      </c>
      <c r="J14">
        <v>0.68</v>
      </c>
      <c r="K14">
        <v>2.25</v>
      </c>
      <c r="L14">
        <f>0.454*40</f>
        <v>18.16</v>
      </c>
      <c r="M14">
        <f>0.425*50</f>
        <v>21.25</v>
      </c>
      <c r="N14">
        <f>0.431*50</f>
        <v>21.55</v>
      </c>
      <c r="O14">
        <f>0.449*50</f>
        <v>22.45</v>
      </c>
      <c r="P14" s="79">
        <f>LOG10(F14)</f>
        <v>-1.4685210829577449</v>
      </c>
      <c r="Q14" s="79">
        <f t="shared" ref="Q14:Y14" si="2">LOG10(G14)</f>
        <v>-1.1804560644581312</v>
      </c>
      <c r="R14" s="79">
        <f t="shared" si="2"/>
        <v>-0.79588001734407521</v>
      </c>
      <c r="S14" s="79">
        <f t="shared" si="2"/>
        <v>-0.36051351073141397</v>
      </c>
      <c r="T14" s="79">
        <f t="shared" si="2"/>
        <v>-0.16749108729376366</v>
      </c>
      <c r="U14" s="79">
        <f t="shared" si="2"/>
        <v>0.35218251811136247</v>
      </c>
      <c r="V14" s="79">
        <f t="shared" si="2"/>
        <v>1.2591158441850663</v>
      </c>
      <c r="W14" s="79">
        <f t="shared" si="2"/>
        <v>1.3273589343863303</v>
      </c>
      <c r="X14" s="79">
        <f t="shared" si="2"/>
        <v>1.3334472744967505</v>
      </c>
      <c r="Y14" s="79">
        <f t="shared" si="2"/>
        <v>1.351216345339342</v>
      </c>
    </row>
    <row r="15" spans="4:25" x14ac:dyDescent="0.2">
      <c r="D15" s="78"/>
      <c r="E15" s="80" t="s">
        <v>42</v>
      </c>
      <c r="F15">
        <v>4.8000000000000001E-2</v>
      </c>
      <c r="G15">
        <v>9.4E-2</v>
      </c>
      <c r="H15">
        <v>0.253</v>
      </c>
      <c r="I15">
        <v>0.69599999999999995</v>
      </c>
      <c r="J15">
        <v>1.21</v>
      </c>
      <c r="K15">
        <v>4.05</v>
      </c>
      <c r="L15">
        <v>21.48</v>
      </c>
      <c r="M15">
        <f>0.469*50</f>
        <v>23.45</v>
      </c>
      <c r="N15">
        <f>0.49*50</f>
        <v>24.5</v>
      </c>
      <c r="O15">
        <f>0.498*50</f>
        <v>24.9</v>
      </c>
      <c r="P15" s="79">
        <f>LOG(F15)</f>
        <v>-1.3187587626244128</v>
      </c>
      <c r="Q15" s="79">
        <f t="shared" ref="Q15:Y15" si="3">LOG(G15)</f>
        <v>-1.0268721464003014</v>
      </c>
      <c r="R15" s="79">
        <f t="shared" si="3"/>
        <v>-0.59687947882418213</v>
      </c>
      <c r="S15" s="79">
        <f t="shared" si="3"/>
        <v>-0.15739076038943792</v>
      </c>
      <c r="T15" s="79">
        <f t="shared" si="3"/>
        <v>8.2785370316450071E-2</v>
      </c>
      <c r="U15" s="79">
        <f t="shared" si="3"/>
        <v>0.60745502321466849</v>
      </c>
      <c r="V15" s="79">
        <f t="shared" si="3"/>
        <v>1.332034277027518</v>
      </c>
      <c r="W15" s="79">
        <f t="shared" si="3"/>
        <v>1.3701428470511021</v>
      </c>
      <c r="X15" s="79">
        <f t="shared" si="3"/>
        <v>1.3891660843645324</v>
      </c>
      <c r="Y15" s="79">
        <f t="shared" si="3"/>
        <v>1.3961993470957363</v>
      </c>
    </row>
  </sheetData>
  <mergeCells count="1">
    <mergeCell ref="D13:D15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0F998-A24B-E440-A5EA-3AFACD7C6316}">
  <dimension ref="C3:S45"/>
  <sheetViews>
    <sheetView topLeftCell="A12" workbookViewId="0">
      <selection activeCell="G4" sqref="G4:G12"/>
    </sheetView>
  </sheetViews>
  <sheetFormatPr baseColWidth="10" defaultRowHeight="15" x14ac:dyDescent="0.2"/>
  <cols>
    <col min="1" max="16384" width="10.83203125" style="31"/>
  </cols>
  <sheetData>
    <row r="3" spans="3:19" x14ac:dyDescent="0.2">
      <c r="D3" s="81" t="s">
        <v>160</v>
      </c>
      <c r="E3" s="55" t="s">
        <v>161</v>
      </c>
      <c r="F3" s="81" t="s">
        <v>162</v>
      </c>
      <c r="G3" s="31" t="s">
        <v>2</v>
      </c>
      <c r="J3" s="31" t="s">
        <v>163</v>
      </c>
      <c r="K3" s="31">
        <v>14.787234042553193</v>
      </c>
      <c r="L3" s="31">
        <v>6.0638297872340363</v>
      </c>
      <c r="M3" s="31">
        <v>9.6808510638297829</v>
      </c>
      <c r="N3" s="31">
        <v>13.617021276595732</v>
      </c>
      <c r="O3" s="31">
        <v>9.5744680851063801</v>
      </c>
      <c r="P3" s="31">
        <v>6.0638297872340363</v>
      </c>
      <c r="Q3" s="31">
        <v>11.268518518518512</v>
      </c>
      <c r="R3" s="31">
        <v>6.0833333333333268</v>
      </c>
      <c r="S3" s="31">
        <v>8.4907407407407316</v>
      </c>
    </row>
    <row r="4" spans="3:19" x14ac:dyDescent="0.2">
      <c r="C4" s="82" t="s">
        <v>55</v>
      </c>
      <c r="D4" s="49">
        <v>7.3936170212765964</v>
      </c>
      <c r="E4" s="31">
        <v>14.787234042553193</v>
      </c>
      <c r="F4" s="83">
        <f>AVERAGE(E4:E12)</f>
        <v>9.51442518168286</v>
      </c>
      <c r="G4" s="83">
        <f>STDEV(E4:E12)</f>
        <v>3.2476047407843232</v>
      </c>
      <c r="K4" s="31">
        <v>4.4680851063829827</v>
      </c>
      <c r="L4" s="31">
        <v>5.1063829787233965</v>
      </c>
      <c r="M4" s="31">
        <v>4.0425531914893655</v>
      </c>
      <c r="N4" s="31">
        <v>2.7500000000000058</v>
      </c>
      <c r="O4" s="31">
        <v>4.509259259259256</v>
      </c>
      <c r="P4" s="31">
        <v>5.6203703703703685</v>
      </c>
      <c r="Q4" s="31">
        <v>2.8425925925925881</v>
      </c>
      <c r="R4" s="31">
        <v>3.3981481481481439</v>
      </c>
      <c r="S4" s="31">
        <v>5.2499999999999929</v>
      </c>
    </row>
    <row r="5" spans="3:19" x14ac:dyDescent="0.2">
      <c r="C5" s="82"/>
      <c r="D5" s="49">
        <v>3.0319148936170182</v>
      </c>
      <c r="E5" s="31">
        <v>6.0638297872340363</v>
      </c>
      <c r="F5" s="83"/>
      <c r="G5" s="83"/>
    </row>
    <row r="6" spans="3:19" x14ac:dyDescent="0.2">
      <c r="C6" s="82"/>
      <c r="D6" s="31">
        <v>4.8404255319148914</v>
      </c>
      <c r="E6" s="31">
        <v>9.6808510638297829</v>
      </c>
      <c r="F6" s="83"/>
      <c r="G6" s="83"/>
      <c r="K6" s="31" t="s">
        <v>164</v>
      </c>
    </row>
    <row r="7" spans="3:19" x14ac:dyDescent="0.2">
      <c r="C7" s="82"/>
      <c r="D7" s="31">
        <v>6.8085106382978662</v>
      </c>
      <c r="E7" s="31">
        <v>13.617021276595732</v>
      </c>
      <c r="F7" s="83"/>
      <c r="G7" s="83"/>
    </row>
    <row r="8" spans="3:19" ht="16" thickBot="1" x14ac:dyDescent="0.25">
      <c r="C8" s="82"/>
      <c r="D8" s="31">
        <v>4.7872340425531901</v>
      </c>
      <c r="E8" s="31">
        <v>9.5744680851063801</v>
      </c>
      <c r="F8" s="83"/>
      <c r="G8" s="83"/>
      <c r="K8" s="31" t="s">
        <v>165</v>
      </c>
    </row>
    <row r="9" spans="3:19" x14ac:dyDescent="0.2">
      <c r="C9" s="82"/>
      <c r="D9" s="31">
        <v>3.0319148936170182</v>
      </c>
      <c r="E9" s="31">
        <v>6.0638297872340363</v>
      </c>
      <c r="F9" s="83"/>
      <c r="G9" s="83"/>
      <c r="K9" s="84" t="s">
        <v>166</v>
      </c>
      <c r="L9" s="84" t="s">
        <v>167</v>
      </c>
      <c r="M9" s="84" t="s">
        <v>168</v>
      </c>
      <c r="N9" s="84" t="s">
        <v>9</v>
      </c>
      <c r="O9" s="84" t="s">
        <v>169</v>
      </c>
    </row>
    <row r="10" spans="3:19" x14ac:dyDescent="0.2">
      <c r="C10" s="82"/>
      <c r="D10" s="31">
        <v>5.634259259259256</v>
      </c>
      <c r="E10" s="31">
        <f t="shared" ref="E10:E12" si="0">D10*2</f>
        <v>11.268518518518512</v>
      </c>
      <c r="F10" s="83"/>
      <c r="G10" s="83"/>
      <c r="K10" s="31" t="s">
        <v>170</v>
      </c>
      <c r="L10" s="31">
        <v>9</v>
      </c>
      <c r="M10" s="31">
        <v>85.629826635145733</v>
      </c>
      <c r="N10" s="31">
        <v>9.51442518168286</v>
      </c>
      <c r="O10" s="31">
        <v>10.546936552364812</v>
      </c>
    </row>
    <row r="11" spans="3:19" ht="16" thickBot="1" x14ac:dyDescent="0.25">
      <c r="C11" s="82"/>
      <c r="D11" s="31">
        <v>3.0416666666666634</v>
      </c>
      <c r="E11" s="31">
        <f t="shared" si="0"/>
        <v>6.0833333333333268</v>
      </c>
      <c r="F11" s="83"/>
      <c r="G11" s="83"/>
      <c r="K11" s="85" t="s">
        <v>171</v>
      </c>
      <c r="L11" s="85">
        <v>9</v>
      </c>
      <c r="M11" s="85">
        <v>37.987391646966103</v>
      </c>
      <c r="N11" s="85">
        <v>4.2208212941073446</v>
      </c>
      <c r="O11" s="85">
        <v>1.0897377537207049</v>
      </c>
    </row>
    <row r="12" spans="3:19" x14ac:dyDescent="0.2">
      <c r="C12" s="82"/>
      <c r="D12" s="31">
        <v>4.2453703703703658</v>
      </c>
      <c r="E12" s="31">
        <f t="shared" si="0"/>
        <v>8.4907407407407316</v>
      </c>
      <c r="F12" s="83"/>
      <c r="G12" s="83"/>
    </row>
    <row r="13" spans="3:19" x14ac:dyDescent="0.2">
      <c r="C13" s="86" t="s">
        <v>11</v>
      </c>
      <c r="D13" s="49">
        <v>4.8936170212765937</v>
      </c>
      <c r="E13" s="31">
        <v>9.7872340425531874</v>
      </c>
      <c r="F13" s="83">
        <f>AVERAGE(E13:E19)</f>
        <v>9.5141562535179567</v>
      </c>
      <c r="G13" s="83">
        <f>STDEV(E13:E19)</f>
        <v>2.2562357789440499</v>
      </c>
    </row>
    <row r="14" spans="3:19" ht="16" thickBot="1" x14ac:dyDescent="0.25">
      <c r="C14" s="86"/>
      <c r="D14" s="49">
        <v>5.9042553191489349</v>
      </c>
      <c r="E14" s="31">
        <v>11.80851063829787</v>
      </c>
      <c r="F14" s="83"/>
      <c r="G14" s="83"/>
      <c r="K14" s="31" t="s">
        <v>147</v>
      </c>
    </row>
    <row r="15" spans="3:19" x14ac:dyDescent="0.2">
      <c r="C15" s="86"/>
      <c r="D15" s="31">
        <v>5.4255319148936154</v>
      </c>
      <c r="E15" s="31">
        <v>10.851063829787231</v>
      </c>
      <c r="F15" s="83"/>
      <c r="G15" s="83"/>
      <c r="K15" s="84" t="s">
        <v>172</v>
      </c>
      <c r="L15" s="84" t="s">
        <v>173</v>
      </c>
      <c r="M15" s="84" t="s">
        <v>174</v>
      </c>
      <c r="N15" s="84" t="s">
        <v>175</v>
      </c>
      <c r="O15" s="84" t="s">
        <v>51</v>
      </c>
      <c r="P15" s="84" t="s">
        <v>176</v>
      </c>
      <c r="Q15" s="84" t="s">
        <v>177</v>
      </c>
    </row>
    <row r="16" spans="3:19" x14ac:dyDescent="0.2">
      <c r="C16" s="86"/>
      <c r="D16" s="31">
        <v>5.2659574468085095</v>
      </c>
      <c r="E16" s="31">
        <v>10.531914893617019</v>
      </c>
      <c r="F16" s="83"/>
      <c r="G16" s="83"/>
      <c r="K16" s="31" t="s">
        <v>178</v>
      </c>
      <c r="L16" s="31">
        <v>126.10008953349573</v>
      </c>
      <c r="M16" s="31">
        <v>1</v>
      </c>
      <c r="N16" s="31">
        <v>126.10008953349573</v>
      </c>
      <c r="O16" s="31">
        <v>21.672874262288172</v>
      </c>
      <c r="P16" s="39">
        <v>2.6391525934936987E-4</v>
      </c>
      <c r="Q16" s="31">
        <v>4.4939984776663584</v>
      </c>
    </row>
    <row r="17" spans="3:19" x14ac:dyDescent="0.2">
      <c r="C17" s="86"/>
      <c r="D17" s="31">
        <v>4.7546296296296306</v>
      </c>
      <c r="E17" s="31">
        <v>9.5092592592592613</v>
      </c>
      <c r="F17" s="83"/>
      <c r="G17" s="83"/>
      <c r="K17" s="31" t="s">
        <v>179</v>
      </c>
      <c r="L17" s="31">
        <v>93.09339444868435</v>
      </c>
      <c r="M17" s="31">
        <v>16</v>
      </c>
      <c r="N17" s="31">
        <v>5.8183371530427719</v>
      </c>
    </row>
    <row r="18" spans="3:19" x14ac:dyDescent="0.2">
      <c r="C18" s="86"/>
      <c r="D18" s="31">
        <v>4.6620370370370399</v>
      </c>
      <c r="E18" s="31">
        <v>9.3240740740740797</v>
      </c>
      <c r="F18" s="83"/>
      <c r="G18" s="83"/>
    </row>
    <row r="19" spans="3:19" ht="16" thickBot="1" x14ac:dyDescent="0.25">
      <c r="C19" s="86"/>
      <c r="D19" s="31">
        <v>2.3935185185185248</v>
      </c>
      <c r="E19" s="31">
        <v>4.7870370370370496</v>
      </c>
      <c r="F19" s="83"/>
      <c r="G19" s="83"/>
      <c r="K19" s="85" t="s">
        <v>156</v>
      </c>
      <c r="L19" s="85">
        <v>219.19348398218008</v>
      </c>
      <c r="M19" s="85">
        <v>17</v>
      </c>
      <c r="N19" s="85"/>
      <c r="O19" s="85"/>
      <c r="P19" s="85"/>
      <c r="Q19" s="85"/>
    </row>
    <row r="20" spans="3:19" x14ac:dyDescent="0.2">
      <c r="C20" s="87" t="s">
        <v>12</v>
      </c>
      <c r="D20" s="31">
        <v>2.2340425531914914</v>
      </c>
      <c r="E20" s="31">
        <v>4.4680851063829827</v>
      </c>
      <c r="F20" s="83">
        <f>AVERAGE(E20:E28)</f>
        <v>4.2208212941073446</v>
      </c>
      <c r="G20" s="83">
        <f>STDEV(E20:E28)</f>
        <v>1.0439050501461831</v>
      </c>
    </row>
    <row r="21" spans="3:19" x14ac:dyDescent="0.2">
      <c r="C21" s="87"/>
      <c r="D21" s="31">
        <v>2.5531914893616983</v>
      </c>
      <c r="E21" s="31">
        <v>5.1063829787233965</v>
      </c>
      <c r="F21" s="83"/>
      <c r="G21" s="83"/>
    </row>
    <row r="22" spans="3:19" x14ac:dyDescent="0.2">
      <c r="C22" s="87"/>
      <c r="D22" s="31">
        <v>2.0212765957446828</v>
      </c>
      <c r="E22" s="31">
        <v>4.0425531914893655</v>
      </c>
      <c r="F22" s="83"/>
      <c r="G22" s="83"/>
    </row>
    <row r="23" spans="3:19" x14ac:dyDescent="0.2">
      <c r="C23" s="87"/>
      <c r="D23" s="31">
        <v>1.3750000000000029</v>
      </c>
      <c r="E23" s="31">
        <v>2.7500000000000058</v>
      </c>
      <c r="F23" s="83"/>
      <c r="G23" s="83"/>
    </row>
    <row r="24" spans="3:19" x14ac:dyDescent="0.2">
      <c r="C24" s="87"/>
      <c r="D24" s="31">
        <v>2.254629629629628</v>
      </c>
      <c r="E24" s="31">
        <v>4.509259259259256</v>
      </c>
      <c r="F24" s="83"/>
      <c r="G24" s="83"/>
    </row>
    <row r="25" spans="3:19" x14ac:dyDescent="0.2">
      <c r="C25" s="87"/>
      <c r="D25" s="31">
        <v>2.8101851851851842</v>
      </c>
      <c r="E25" s="31">
        <v>5.6203703703703685</v>
      </c>
      <c r="F25" s="83"/>
      <c r="G25" s="83"/>
    </row>
    <row r="26" spans="3:19" x14ac:dyDescent="0.2">
      <c r="C26" s="87"/>
      <c r="D26" s="31">
        <v>1.4212962962962941</v>
      </c>
      <c r="E26" s="31">
        <v>2.8425925925925881</v>
      </c>
      <c r="F26" s="83"/>
      <c r="G26" s="83"/>
    </row>
    <row r="27" spans="3:19" x14ac:dyDescent="0.2">
      <c r="C27" s="87"/>
      <c r="D27" s="31">
        <v>1.699074074074072</v>
      </c>
      <c r="E27" s="31">
        <v>3.3981481481481439</v>
      </c>
      <c r="F27" s="83"/>
      <c r="G27" s="83"/>
    </row>
    <row r="28" spans="3:19" x14ac:dyDescent="0.2">
      <c r="C28" s="87"/>
      <c r="D28" s="31">
        <v>2.6249999999999964</v>
      </c>
      <c r="E28" s="31">
        <v>5.2499999999999929</v>
      </c>
      <c r="F28" s="83"/>
      <c r="G28" s="83"/>
    </row>
    <row r="29" spans="3:19" x14ac:dyDescent="0.2">
      <c r="J29" s="31" t="s">
        <v>180</v>
      </c>
      <c r="K29" s="31">
        <v>14.787234042553193</v>
      </c>
      <c r="L29" s="31">
        <v>6.0638297872340363</v>
      </c>
      <c r="M29" s="31">
        <v>9.6808510638297829</v>
      </c>
      <c r="N29" s="31">
        <v>13.617021276595732</v>
      </c>
      <c r="O29" s="31">
        <v>9.5744680851063801</v>
      </c>
      <c r="P29" s="31">
        <v>6.0638297872340363</v>
      </c>
      <c r="Q29" s="31">
        <v>11.268518518518512</v>
      </c>
      <c r="R29" s="31">
        <v>6.0833333333333268</v>
      </c>
      <c r="S29" s="31">
        <v>8.4907407407407316</v>
      </c>
    </row>
    <row r="30" spans="3:19" x14ac:dyDescent="0.2">
      <c r="K30" s="31">
        <v>9.7872340425531874</v>
      </c>
      <c r="L30" s="31">
        <v>11.80851063829787</v>
      </c>
      <c r="M30" s="31">
        <v>10.851063829787231</v>
      </c>
      <c r="N30" s="31">
        <v>10.531914893617019</v>
      </c>
      <c r="O30" s="31">
        <v>9.5092592592592613</v>
      </c>
      <c r="P30" s="31">
        <v>9.3240740740740797</v>
      </c>
      <c r="Q30" s="31">
        <v>4.7870370370370496</v>
      </c>
    </row>
    <row r="32" spans="3:19" x14ac:dyDescent="0.2">
      <c r="K32" s="31" t="s">
        <v>164</v>
      </c>
    </row>
    <row r="34" spans="11:17" ht="16" thickBot="1" x14ac:dyDescent="0.25">
      <c r="K34" s="31" t="s">
        <v>165</v>
      </c>
    </row>
    <row r="35" spans="11:17" x14ac:dyDescent="0.2">
      <c r="K35" s="84" t="s">
        <v>166</v>
      </c>
      <c r="L35" s="84" t="s">
        <v>167</v>
      </c>
      <c r="M35" s="84" t="s">
        <v>168</v>
      </c>
      <c r="N35" s="84" t="s">
        <v>9</v>
      </c>
      <c r="O35" s="84" t="s">
        <v>169</v>
      </c>
    </row>
    <row r="36" spans="11:17" x14ac:dyDescent="0.2">
      <c r="K36" s="31" t="s">
        <v>170</v>
      </c>
      <c r="L36" s="31">
        <v>7</v>
      </c>
      <c r="M36" s="31">
        <v>71.055752561071671</v>
      </c>
      <c r="N36" s="31">
        <v>10.15082179443881</v>
      </c>
      <c r="O36" s="31">
        <v>11.453361128565044</v>
      </c>
    </row>
    <row r="37" spans="11:17" ht="16" thickBot="1" x14ac:dyDescent="0.25">
      <c r="K37" s="85" t="s">
        <v>171</v>
      </c>
      <c r="L37" s="85">
        <v>7</v>
      </c>
      <c r="M37" s="85">
        <v>66.5990937746257</v>
      </c>
      <c r="N37" s="85">
        <v>9.5141562535179567</v>
      </c>
      <c r="O37" s="85">
        <v>5.0905998901872636</v>
      </c>
    </row>
    <row r="40" spans="11:17" ht="16" thickBot="1" x14ac:dyDescent="0.25">
      <c r="K40" s="31" t="s">
        <v>147</v>
      </c>
    </row>
    <row r="41" spans="11:17" x14ac:dyDescent="0.2">
      <c r="K41" s="84" t="s">
        <v>172</v>
      </c>
      <c r="L41" s="84" t="s">
        <v>173</v>
      </c>
      <c r="M41" s="84" t="s">
        <v>174</v>
      </c>
      <c r="N41" s="84" t="s">
        <v>175</v>
      </c>
      <c r="O41" s="84" t="s">
        <v>51</v>
      </c>
      <c r="P41" s="84" t="s">
        <v>176</v>
      </c>
      <c r="Q41" s="84" t="s">
        <v>177</v>
      </c>
    </row>
    <row r="42" spans="11:17" x14ac:dyDescent="0.2">
      <c r="K42" s="31" t="s">
        <v>178</v>
      </c>
      <c r="L42" s="31">
        <v>1.4187005384861351</v>
      </c>
      <c r="M42" s="31">
        <v>1</v>
      </c>
      <c r="N42" s="31">
        <v>1.4187005384861351</v>
      </c>
      <c r="O42" s="31">
        <v>0.17150675547144481</v>
      </c>
      <c r="P42" s="88">
        <v>0.6860824802481319</v>
      </c>
      <c r="Q42" s="31">
        <v>4.7472253467225149</v>
      </c>
    </row>
    <row r="43" spans="11:17" x14ac:dyDescent="0.2">
      <c r="K43" s="31" t="s">
        <v>179</v>
      </c>
      <c r="L43" s="31">
        <v>99.263766112513963</v>
      </c>
      <c r="M43" s="31">
        <v>12</v>
      </c>
      <c r="N43" s="31">
        <v>8.2719805093761636</v>
      </c>
    </row>
    <row r="45" spans="11:17" ht="16" thickBot="1" x14ac:dyDescent="0.25">
      <c r="K45" s="85" t="s">
        <v>156</v>
      </c>
      <c r="L45" s="85">
        <v>100.6824666510001</v>
      </c>
      <c r="M45" s="85">
        <v>13</v>
      </c>
      <c r="N45" s="85"/>
      <c r="O45" s="85"/>
      <c r="P45" s="85"/>
      <c r="Q45" s="85"/>
    </row>
  </sheetData>
  <mergeCells count="9">
    <mergeCell ref="C20:C28"/>
    <mergeCell ref="F20:F28"/>
    <mergeCell ref="G20:G28"/>
    <mergeCell ref="C4:C12"/>
    <mergeCell ref="F4:F12"/>
    <mergeCell ref="G4:G12"/>
    <mergeCell ref="C13:C19"/>
    <mergeCell ref="F13:F19"/>
    <mergeCell ref="G13:G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Figs 1, 7, 8, S1 and S2</vt:lpstr>
      <vt:lpstr>Figs 3 9, 10 and S2</vt:lpstr>
      <vt:lpstr>Fig 4</vt:lpstr>
      <vt:lpstr>Fig 5</vt:lpstr>
      <vt:lpstr>Fig 6 A, B, C</vt:lpstr>
      <vt:lpstr>Fig 6D</vt:lpstr>
      <vt:lpstr>Fig S6</vt:lpstr>
      <vt:lpstr>Fig S7</vt:lpstr>
      <vt:lpstr>Fig S8 a</vt:lpstr>
      <vt:lpstr>Fig S8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2021-05-30T10:15:20Z</dcterms:created>
  <dcterms:modified xsi:type="dcterms:W3CDTF">2021-06-19T11:20:02Z</dcterms:modified>
</cp:coreProperties>
</file>