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60" yWindow="0" windowWidth="37100" windowHeight="20600" tabRatio="500" activeTab="1"/>
  </bookViews>
  <sheets>
    <sheet name="Data" sheetId="1" r:id="rId1"/>
    <sheet name="normalized" sheetId="3" r:id="rId2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3" l="1"/>
  <c r="D4" i="1"/>
  <c r="M26" i="1"/>
  <c r="D27" i="1"/>
  <c r="D26" i="1"/>
  <c r="C4" i="1"/>
  <c r="J30" i="1"/>
  <c r="J32" i="1"/>
  <c r="J10" i="1"/>
  <c r="J14" i="1"/>
  <c r="C21" i="3"/>
  <c r="C20" i="3"/>
  <c r="C19" i="3"/>
  <c r="C58" i="1"/>
  <c r="C59" i="1"/>
  <c r="C60" i="1"/>
  <c r="D58" i="1"/>
  <c r="C49" i="1"/>
  <c r="C50" i="1"/>
  <c r="C51" i="1"/>
  <c r="D49" i="1"/>
  <c r="F58" i="1"/>
  <c r="C55" i="1"/>
  <c r="C56" i="1"/>
  <c r="C57" i="1"/>
  <c r="D55" i="1"/>
  <c r="F55" i="1"/>
  <c r="C52" i="1"/>
  <c r="C53" i="1"/>
  <c r="C54" i="1"/>
  <c r="D52" i="1"/>
  <c r="F52" i="1"/>
  <c r="C46" i="1"/>
  <c r="C47" i="1"/>
  <c r="C48" i="1"/>
  <c r="D46" i="1"/>
  <c r="F46" i="1"/>
  <c r="C29" i="1"/>
  <c r="D29" i="1"/>
  <c r="C30" i="1"/>
  <c r="D30" i="1"/>
  <c r="C31" i="1"/>
  <c r="D31" i="1"/>
  <c r="E29" i="1"/>
  <c r="C32" i="1"/>
  <c r="D32" i="1"/>
  <c r="C33" i="1"/>
  <c r="D33" i="1"/>
  <c r="C34" i="1"/>
  <c r="D34" i="1"/>
  <c r="E32" i="1"/>
  <c r="G29" i="1"/>
  <c r="C26" i="1"/>
  <c r="C27" i="1"/>
  <c r="C28" i="1"/>
  <c r="D28" i="1"/>
  <c r="E26" i="1"/>
  <c r="G26" i="1"/>
  <c r="C16" i="1"/>
  <c r="D16" i="1"/>
  <c r="C17" i="1"/>
  <c r="D17" i="1"/>
  <c r="C18" i="1"/>
  <c r="D18" i="1"/>
  <c r="E16" i="1"/>
  <c r="C13" i="1"/>
  <c r="D13" i="1"/>
  <c r="C14" i="1"/>
  <c r="D14" i="1"/>
  <c r="C15" i="1"/>
  <c r="D15" i="1"/>
  <c r="E13" i="1"/>
  <c r="G16" i="1"/>
  <c r="C10" i="1"/>
  <c r="D10" i="1"/>
  <c r="C11" i="1"/>
  <c r="D11" i="1"/>
  <c r="C12" i="1"/>
  <c r="D12" i="1"/>
  <c r="E10" i="1"/>
  <c r="G10" i="1"/>
  <c r="C7" i="1"/>
  <c r="D7" i="1"/>
  <c r="C8" i="1"/>
  <c r="D8" i="1"/>
  <c r="C9" i="1"/>
  <c r="D9" i="1"/>
  <c r="E7" i="1"/>
  <c r="G7" i="1"/>
  <c r="C5" i="1"/>
  <c r="D5" i="1"/>
  <c r="C6" i="1"/>
  <c r="D6" i="1"/>
  <c r="E4" i="1"/>
  <c r="G4" i="1"/>
  <c r="E58" i="1"/>
  <c r="E55" i="1"/>
  <c r="E52" i="1"/>
  <c r="E49" i="1"/>
  <c r="E46" i="1"/>
  <c r="C38" i="1"/>
  <c r="D38" i="1"/>
  <c r="C39" i="1"/>
  <c r="D39" i="1"/>
  <c r="C40" i="1"/>
  <c r="D40" i="1"/>
  <c r="E38" i="1"/>
  <c r="G38" i="1"/>
  <c r="C35" i="1"/>
  <c r="D35" i="1"/>
  <c r="C36" i="1"/>
  <c r="D36" i="1"/>
  <c r="C37" i="1"/>
  <c r="D37" i="1"/>
  <c r="E35" i="1"/>
  <c r="G35" i="1"/>
  <c r="F38" i="1"/>
  <c r="F35" i="1"/>
  <c r="F32" i="1"/>
  <c r="F29" i="1"/>
  <c r="F26" i="1"/>
  <c r="F16" i="1"/>
  <c r="F13" i="1"/>
  <c r="F10" i="1"/>
  <c r="F7" i="1"/>
  <c r="F4" i="1"/>
  <c r="R57" i="1"/>
  <c r="R54" i="1"/>
  <c r="R51" i="1"/>
  <c r="R48" i="1"/>
  <c r="R38" i="1"/>
  <c r="R35" i="1"/>
  <c r="R32" i="1"/>
  <c r="R29" i="1"/>
  <c r="R13" i="1"/>
  <c r="R10" i="1"/>
  <c r="R7" i="1"/>
  <c r="R4" i="1"/>
</calcChain>
</file>

<file path=xl/sharedStrings.xml><?xml version="1.0" encoding="utf-8"?>
<sst xmlns="http://schemas.openxmlformats.org/spreadsheetml/2006/main" count="89" uniqueCount="36">
  <si>
    <t>PMA1</t>
  </si>
  <si>
    <t>Ct</t>
  </si>
  <si>
    <t>x</t>
  </si>
  <si>
    <t>Average</t>
  </si>
  <si>
    <t>S.D.</t>
  </si>
  <si>
    <t>%</t>
  </si>
  <si>
    <t>ALS3</t>
  </si>
  <si>
    <t>H-1</t>
  </si>
  <si>
    <t>YNB</t>
  </si>
  <si>
    <t>Lee's Yeast</t>
  </si>
  <si>
    <t>Lee's + FU yeast</t>
  </si>
  <si>
    <t>M199</t>
  </si>
  <si>
    <t>Lee's hyphae</t>
  </si>
  <si>
    <t>Y=-3.5246Log10(x) + 15.573</t>
  </si>
  <si>
    <t>cDNA(500 ng)</t>
  </si>
  <si>
    <t>y=-3.461log(10)x + 22.459</t>
  </si>
  <si>
    <t>YNB yeast</t>
  </si>
  <si>
    <t>M199 hyphae</t>
  </si>
  <si>
    <t>ALS3/PMA1</t>
  </si>
  <si>
    <t>ALS3 normalized to PMA1</t>
  </si>
  <si>
    <t>Media</t>
  </si>
  <si>
    <t>STDDEV</t>
  </si>
  <si>
    <t>YNB/M199</t>
  </si>
  <si>
    <t>Lee'sY/Lee's H</t>
  </si>
  <si>
    <t>Lee'sY+FU/Lee'sH</t>
  </si>
  <si>
    <t>E=10^-(1/-3.5246)</t>
  </si>
  <si>
    <t>%E=(E-1)*100</t>
  </si>
  <si>
    <t>E=10^-(1/-3.4614)</t>
  </si>
  <si>
    <t>LOG10(x)</t>
  </si>
  <si>
    <t>FOLD INCREASE ALS3 (YEAST/HYPHAE)</t>
  </si>
  <si>
    <t>E</t>
  </si>
  <si>
    <t>E(%)</t>
  </si>
  <si>
    <t>statistics see data on worksheet 1; ALS3 normalized to PMA1 copied above</t>
  </si>
  <si>
    <t>YNB and Lee's yeast</t>
  </si>
  <si>
    <t>vsM199 and Lee's hyphae</t>
  </si>
  <si>
    <t>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</si>
</sst>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4"/>
      <color indexed="8"/>
      <name val="Arial"/>
    </font>
    <font>
      <sz val="14"/>
      <color indexed="8"/>
      <name val="Arial"/>
    </font>
    <font>
      <b/>
      <sz val="18"/>
      <name val="Arial"/>
    </font>
    <font>
      <b/>
      <sz val="14"/>
      <name val="Arial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2" fillId="0" borderId="0" xfId="0" applyFont="1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PMA1 standard curve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9354477901474"/>
          <c:y val="0.180555759634241"/>
          <c:w val="0.829457887608184"/>
          <c:h val="0.587963627526887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05034776902887"/>
                  <c:y val="0.074344561096529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Data!$V$4:$V$7</c:f>
              <c:numCache>
                <c:formatCode>General</c:formatCode>
                <c:ptCount val="4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</c:numCache>
            </c:numRef>
          </c:xVal>
          <c:yVal>
            <c:numRef>
              <c:f>Data!$U$4:$U$7</c:f>
              <c:numCache>
                <c:formatCode>General</c:formatCode>
                <c:ptCount val="4"/>
                <c:pt idx="0">
                  <c:v>15.30436666666667</c:v>
                </c:pt>
                <c:pt idx="1">
                  <c:v>19.88333333333333</c:v>
                </c:pt>
                <c:pt idx="2">
                  <c:v>22.6942</c:v>
                </c:pt>
                <c:pt idx="3">
                  <c:v>26.11606666666666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819576"/>
        <c:axId val="2146269960"/>
      </c:scatterChart>
      <c:valAx>
        <c:axId val="2134819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Log10(x)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269960"/>
        <c:crosses val="autoZero"/>
        <c:crossBetween val="midCat"/>
      </c:valAx>
      <c:valAx>
        <c:axId val="21462699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Ct</a:t>
                </a:r>
              </a:p>
            </c:rich>
          </c:tx>
          <c:layout>
            <c:manualLayout>
              <c:xMode val="edge"/>
              <c:yMode val="edge"/>
              <c:x val="0.926309792671265"/>
              <c:y val="0.4292213473315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348195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ALS3</a:t>
            </a:r>
            <a:r>
              <a:rPr lang="en-US" baseline="0"/>
              <a:t> standard curve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33333898474052"/>
          <c:y val="0.198157127909724"/>
          <c:w val="0.827778339150892"/>
          <c:h val="0.52534680422578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182001749781277"/>
                  <c:y val="0.15705963837853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>
                      <a:latin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Data!$T$25:$T$28</c:f>
              <c:numCache>
                <c:formatCode>General</c:formatCode>
                <c:ptCount val="4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</c:numCache>
            </c:numRef>
          </c:xVal>
          <c:yVal>
            <c:numRef>
              <c:f>Data!$U$25:$U$28</c:f>
              <c:numCache>
                <c:formatCode>General</c:formatCode>
                <c:ptCount val="4"/>
                <c:pt idx="0">
                  <c:v>22.08803333333333</c:v>
                </c:pt>
                <c:pt idx="1">
                  <c:v>26.53623333333333</c:v>
                </c:pt>
                <c:pt idx="2">
                  <c:v>29.26225</c:v>
                </c:pt>
                <c:pt idx="3">
                  <c:v>32.7172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775112"/>
        <c:axId val="-2054740344"/>
      </c:scatterChart>
      <c:valAx>
        <c:axId val="-2054775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 b="1" i="0" baseline="0">
                    <a:effectLst/>
                    <a:latin typeface="Arial"/>
                    <a:cs typeface="Arial"/>
                  </a:rPr>
                  <a:t>Log10(x)</a:t>
                </a:r>
                <a:endParaRPr lang="en-US" sz="1400">
                  <a:effectLst/>
                  <a:latin typeface="Arial"/>
                  <a:cs typeface="Arial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54740344"/>
        <c:crosses val="autoZero"/>
        <c:crossBetween val="midCat"/>
      </c:valAx>
      <c:valAx>
        <c:axId val="-20547403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Ct</a:t>
                </a:r>
              </a:p>
            </c:rich>
          </c:tx>
          <c:layout>
            <c:manualLayout>
              <c:xMode val="edge"/>
              <c:yMode val="edge"/>
              <c:x val="0.944444444444444"/>
              <c:y val="0.384122791102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0547751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Data!$T$45:$T$48</c:f>
              <c:numCache>
                <c:formatCode>General</c:formatCode>
                <c:ptCount val="4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</c:numCache>
            </c:numRef>
          </c:xVal>
          <c:yVal>
            <c:numRef>
              <c:f>Data!$U$45:$U$48</c:f>
              <c:numCache>
                <c:formatCode>General</c:formatCode>
                <c:ptCount val="4"/>
                <c:pt idx="0">
                  <c:v>31.2974</c:v>
                </c:pt>
                <c:pt idx="1">
                  <c:v>33.37083333333333</c:v>
                </c:pt>
                <c:pt idx="2">
                  <c:v>32.80035</c:v>
                </c:pt>
                <c:pt idx="3">
                  <c:v>32.7172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729448"/>
        <c:axId val="-2054547752"/>
      </c:scatterChart>
      <c:valAx>
        <c:axId val="-2054729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54547752"/>
        <c:crosses val="autoZero"/>
        <c:crossBetween val="midCat"/>
      </c:valAx>
      <c:valAx>
        <c:axId val="-20545477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05472944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58333989501312"/>
          <c:y val="0.451613991799412"/>
          <c:w val="0.127777777777778"/>
          <c:h val="0.08294967161362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normalized!$A$4:$A$8</c:f>
              <c:strCache>
                <c:ptCount val="5"/>
                <c:pt idx="0">
                  <c:v>YNB yeast</c:v>
                </c:pt>
                <c:pt idx="1">
                  <c:v>Lee's Yeast</c:v>
                </c:pt>
                <c:pt idx="2">
                  <c:v>Lee's + FU yeast</c:v>
                </c:pt>
                <c:pt idx="3">
                  <c:v>M199 hyphae</c:v>
                </c:pt>
                <c:pt idx="4">
                  <c:v>Lee's hyphae</c:v>
                </c:pt>
              </c:strCache>
            </c:strRef>
          </c:cat>
          <c:val>
            <c:numRef>
              <c:f>normalized!$B$4:$B$8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gradFill rotWithShape="0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normalized!$A$4:$A$8</c:f>
              <c:strCache>
                <c:ptCount val="5"/>
                <c:pt idx="0">
                  <c:v>YNB yeast</c:v>
                </c:pt>
                <c:pt idx="1">
                  <c:v>Lee's Yeast</c:v>
                </c:pt>
                <c:pt idx="2">
                  <c:v>Lee's + FU yeast</c:v>
                </c:pt>
                <c:pt idx="3">
                  <c:v>M199 hyphae</c:v>
                </c:pt>
                <c:pt idx="4">
                  <c:v>Lee's hyphae</c:v>
                </c:pt>
              </c:strCache>
            </c:strRef>
          </c:cat>
          <c:val>
            <c:numRef>
              <c:f>normalized!$C$4:$C$8</c:f>
              <c:numCache>
                <c:formatCode>General</c:formatCode>
                <c:ptCount val="5"/>
                <c:pt idx="0">
                  <c:v>53.17345752834319</c:v>
                </c:pt>
                <c:pt idx="1">
                  <c:v>100.0</c:v>
                </c:pt>
                <c:pt idx="2">
                  <c:v>99.63117279816207</c:v>
                </c:pt>
                <c:pt idx="3">
                  <c:v>9.929971284746717</c:v>
                </c:pt>
                <c:pt idx="4">
                  <c:v>6.30344261643084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4901800"/>
        <c:axId val="-2054898616"/>
      </c:barChart>
      <c:catAx>
        <c:axId val="-205490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054898616"/>
        <c:crosses val="autoZero"/>
        <c:auto val="1"/>
        <c:lblAlgn val="ctr"/>
        <c:lblOffset val="100"/>
        <c:noMultiLvlLbl val="0"/>
      </c:catAx>
      <c:valAx>
        <c:axId val="-20548986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ALS3/PMA1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0549018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55556211723535"/>
          <c:y val="0.402715644707307"/>
          <c:w val="0.127777777777778"/>
          <c:h val="0.16289628389211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normalized!$A$11:$A$15</c:f>
              <c:strCache>
                <c:ptCount val="5"/>
                <c:pt idx="0">
                  <c:v>YNB yeast</c:v>
                </c:pt>
                <c:pt idx="1">
                  <c:v>Lee's Yeast</c:v>
                </c:pt>
                <c:pt idx="2">
                  <c:v>Lee's + FU yeast</c:v>
                </c:pt>
                <c:pt idx="3">
                  <c:v>M199 hyphae</c:v>
                </c:pt>
                <c:pt idx="4">
                  <c:v>Lee's hyphae</c:v>
                </c:pt>
              </c:strCache>
            </c:strRef>
          </c:cat>
          <c:val>
            <c:numRef>
              <c:f>normalized!$B$11:$B$15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gradFill rotWithShape="0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normalized!$A$11:$A$15</c:f>
              <c:strCache>
                <c:ptCount val="5"/>
                <c:pt idx="0">
                  <c:v>YNB yeast</c:v>
                </c:pt>
                <c:pt idx="1">
                  <c:v>Lee's Yeast</c:v>
                </c:pt>
                <c:pt idx="2">
                  <c:v>Lee's + FU yeast</c:v>
                </c:pt>
                <c:pt idx="3">
                  <c:v>M199 hyphae</c:v>
                </c:pt>
                <c:pt idx="4">
                  <c:v>Lee's hyphae</c:v>
                </c:pt>
              </c:strCache>
            </c:strRef>
          </c:cat>
          <c:val>
            <c:numRef>
              <c:f>normalized!$C$11:$C$15</c:f>
              <c:numCache>
                <c:formatCode>General</c:formatCode>
                <c:ptCount val="5"/>
                <c:pt idx="0">
                  <c:v>1.080127364916218</c:v>
                </c:pt>
                <c:pt idx="1">
                  <c:v>2.03132806314217</c:v>
                </c:pt>
                <c:pt idx="2">
                  <c:v>2.023835972686734</c:v>
                </c:pt>
                <c:pt idx="3">
                  <c:v>0.201710293369019</c:v>
                </c:pt>
                <c:pt idx="4">
                  <c:v>0.128043598811623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4863096"/>
        <c:axId val="-2054579304"/>
      </c:barChart>
      <c:catAx>
        <c:axId val="-205486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054579304"/>
        <c:crosses val="autoZero"/>
        <c:auto val="1"/>
        <c:lblAlgn val="ctr"/>
        <c:lblOffset val="100"/>
        <c:noMultiLvlLbl val="0"/>
      </c:catAx>
      <c:valAx>
        <c:axId val="-20545793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054863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55556211723535"/>
          <c:y val="0.414633826259522"/>
          <c:w val="0.127777777777778"/>
          <c:h val="0.14634146341463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normalized!$N$5:$N$8</c:f>
              <c:strCache>
                <c:ptCount val="4"/>
                <c:pt idx="0">
                  <c:v>YNB yeast</c:v>
                </c:pt>
                <c:pt idx="1">
                  <c:v>Lee's Yeast</c:v>
                </c:pt>
                <c:pt idx="2">
                  <c:v>M199 hyphae</c:v>
                </c:pt>
                <c:pt idx="3">
                  <c:v>Lee's hyphae</c:v>
                </c:pt>
              </c:strCache>
            </c:strRef>
          </c:cat>
          <c:val>
            <c:numRef>
              <c:f>normalized!$O$5:$O$8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rgbClr val="3366FF"/>
            </a:solidFill>
          </c:spPr>
          <c:invertIfNegative val="0"/>
          <c:cat>
            <c:strRef>
              <c:f>normalized!$N$5:$N$8</c:f>
              <c:strCache>
                <c:ptCount val="4"/>
                <c:pt idx="0">
                  <c:v>YNB yeast</c:v>
                </c:pt>
                <c:pt idx="1">
                  <c:v>Lee's Yeast</c:v>
                </c:pt>
                <c:pt idx="2">
                  <c:v>M199 hyphae</c:v>
                </c:pt>
                <c:pt idx="3">
                  <c:v>Lee's hyphae</c:v>
                </c:pt>
              </c:strCache>
            </c:strRef>
          </c:cat>
          <c:val>
            <c:numRef>
              <c:f>normalized!$P$5:$P$8</c:f>
              <c:numCache>
                <c:formatCode>General</c:formatCode>
                <c:ptCount val="4"/>
                <c:pt idx="0">
                  <c:v>53.17345752834319</c:v>
                </c:pt>
                <c:pt idx="1">
                  <c:v>100.0</c:v>
                </c:pt>
                <c:pt idx="2">
                  <c:v>9.929971284746717</c:v>
                </c:pt>
                <c:pt idx="3">
                  <c:v>6.30344261643084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8742312"/>
        <c:axId val="-2054828856"/>
      </c:barChart>
      <c:catAx>
        <c:axId val="-210874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</a:defRPr>
            </a:pPr>
            <a:endParaRPr lang="en-US"/>
          </a:p>
        </c:txPr>
        <c:crossAx val="-2054828856"/>
        <c:crosses val="autoZero"/>
        <c:auto val="1"/>
        <c:lblAlgn val="ctr"/>
        <c:lblOffset val="100"/>
        <c:noMultiLvlLbl val="0"/>
      </c:catAx>
      <c:valAx>
        <c:axId val="-2054828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</a:defRPr>
            </a:pPr>
            <a:endParaRPr lang="en-US"/>
          </a:p>
        </c:txPr>
        <c:crossAx val="-2108742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584200</xdr:colOff>
      <xdr:row>8</xdr:row>
      <xdr:rowOff>50800</xdr:rowOff>
    </xdr:from>
    <xdr:to>
      <xdr:col>24</xdr:col>
      <xdr:colOff>546100</xdr:colOff>
      <xdr:row>20</xdr:row>
      <xdr:rowOff>203200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723900</xdr:colOff>
      <xdr:row>28</xdr:row>
      <xdr:rowOff>152400</xdr:rowOff>
    </xdr:from>
    <xdr:to>
      <xdr:col>24</xdr:col>
      <xdr:colOff>342900</xdr:colOff>
      <xdr:row>41</xdr:row>
      <xdr:rowOff>101600</xdr:rowOff>
    </xdr:to>
    <xdr:graphicFrame macro="">
      <xdr:nvGraphicFramePr>
        <xdr:cNvPr id="10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393700</xdr:colOff>
      <xdr:row>49</xdr:row>
      <xdr:rowOff>152400</xdr:rowOff>
    </xdr:from>
    <xdr:to>
      <xdr:col>25</xdr:col>
      <xdr:colOff>12700</xdr:colOff>
      <xdr:row>62</xdr:row>
      <xdr:rowOff>101600</xdr:rowOff>
    </xdr:to>
    <xdr:graphicFrame macro="">
      <xdr:nvGraphicFramePr>
        <xdr:cNvPr id="105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279400</xdr:colOff>
      <xdr:row>1</xdr:row>
      <xdr:rowOff>50800</xdr:rowOff>
    </xdr:from>
    <xdr:to>
      <xdr:col>11</xdr:col>
      <xdr:colOff>723900</xdr:colOff>
      <xdr:row>14</xdr:row>
      <xdr:rowOff>50800</xdr:rowOff>
    </xdr:to>
    <xdr:graphicFrame macro="">
      <xdr:nvGraphicFramePr>
        <xdr:cNvPr id="10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406400</xdr:colOff>
      <xdr:row>16</xdr:row>
      <xdr:rowOff>139700</xdr:rowOff>
    </xdr:from>
    <xdr:to>
      <xdr:col>12</xdr:col>
      <xdr:colOff>25400</xdr:colOff>
      <xdr:row>31</xdr:row>
      <xdr:rowOff>25400</xdr:rowOff>
    </xdr:to>
    <xdr:graphicFrame macro="">
      <xdr:nvGraphicFramePr>
        <xdr:cNvPr id="102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482600</xdr:colOff>
      <xdr:row>11</xdr:row>
      <xdr:rowOff>114300</xdr:rowOff>
    </xdr:from>
    <xdr:to>
      <xdr:col>18</xdr:col>
      <xdr:colOff>101600</xdr:colOff>
      <xdr:row>24</xdr:row>
      <xdr:rowOff>50800</xdr:rowOff>
    </xdr:to>
    <xdr:graphicFrame macro="">
      <xdr:nvGraphicFramePr>
        <xdr:cNvPr id="10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>
      <selection activeCell="I46" sqref="I46:I58"/>
    </sheetView>
  </sheetViews>
  <sheetFormatPr baseColWidth="10" defaultRowHeight="17" x14ac:dyDescent="0"/>
  <cols>
    <col min="1" max="1" width="23.1640625" style="2" customWidth="1"/>
    <col min="2" max="2" width="13.5" style="2" customWidth="1"/>
    <col min="3" max="3" width="13.6640625" style="2" customWidth="1"/>
    <col min="4" max="4" width="17.33203125" style="2" customWidth="1"/>
    <col min="5" max="5" width="15.1640625" style="2" customWidth="1"/>
    <col min="6" max="6" width="13.6640625" style="2" customWidth="1"/>
    <col min="7" max="7" width="17.5" style="2" customWidth="1"/>
    <col min="8" max="8" width="10.83203125" style="2"/>
    <col min="9" max="9" width="19.1640625" style="2" customWidth="1"/>
    <col min="10" max="16384" width="10.83203125" style="2"/>
  </cols>
  <sheetData>
    <row r="1" spans="1:22" ht="21">
      <c r="A1" s="3" t="s">
        <v>0</v>
      </c>
      <c r="B1"/>
      <c r="C1"/>
      <c r="D1"/>
      <c r="E1"/>
      <c r="F1"/>
      <c r="G1"/>
    </row>
    <row r="2" spans="1:22">
      <c r="A2" s="4" t="s">
        <v>14</v>
      </c>
      <c r="B2" s="4" t="s">
        <v>1</v>
      </c>
      <c r="C2" s="4" t="s">
        <v>28</v>
      </c>
      <c r="D2" s="4" t="s">
        <v>2</v>
      </c>
      <c r="E2" s="4" t="s">
        <v>3</v>
      </c>
      <c r="F2" s="4" t="s">
        <v>4</v>
      </c>
      <c r="G2" s="4" t="s">
        <v>5</v>
      </c>
    </row>
    <row r="3" spans="1:22">
      <c r="B3" s="2" t="s">
        <v>13</v>
      </c>
      <c r="P3" s="1" t="s">
        <v>0</v>
      </c>
    </row>
    <row r="4" spans="1:22">
      <c r="A4" s="2" t="s">
        <v>8</v>
      </c>
      <c r="B4">
        <v>15.4429</v>
      </c>
      <c r="C4" s="2">
        <f>(B4-15.573)/-3.526</f>
        <v>3.6897334089620121E-2</v>
      </c>
      <c r="D4" s="2">
        <f>10^C4</f>
        <v>1.0886727039560591</v>
      </c>
      <c r="E4" s="2">
        <f>AVERAGE(D4:D6)</f>
        <v>1.1944855899778732</v>
      </c>
      <c r="F4" s="2">
        <f>STDEV(D4:D6)</f>
        <v>9.8128685174463284E-2</v>
      </c>
      <c r="G4" s="2">
        <f>(E4/E13)*100</f>
        <v>99.445204066611325</v>
      </c>
      <c r="P4" s="2">
        <v>1</v>
      </c>
      <c r="Q4">
        <v>15.4429</v>
      </c>
      <c r="R4" s="2">
        <f>AVERAGE(Q4:Q6)</f>
        <v>15.304366666666667</v>
      </c>
      <c r="T4" s="2">
        <v>1</v>
      </c>
      <c r="U4" s="2">
        <v>15.304366666666667</v>
      </c>
      <c r="V4" s="2">
        <v>0</v>
      </c>
    </row>
    <row r="5" spans="1:22">
      <c r="B5">
        <v>15.2782</v>
      </c>
      <c r="C5" s="2">
        <f t="shared" ref="C5:C18" si="0">(B5-15.573)/-3.526</f>
        <v>8.3607487237663189E-2</v>
      </c>
      <c r="D5" s="2">
        <f t="shared" ref="D5:D18" si="1">10^C5</f>
        <v>1.2122926922845751</v>
      </c>
      <c r="Q5">
        <v>15.2782</v>
      </c>
      <c r="T5" s="2">
        <v>0.1</v>
      </c>
      <c r="U5" s="2">
        <v>19.883333333333333</v>
      </c>
      <c r="V5" s="2">
        <v>-1</v>
      </c>
    </row>
    <row r="6" spans="1:22">
      <c r="B6">
        <v>15.192</v>
      </c>
      <c r="C6" s="2">
        <f t="shared" si="0"/>
        <v>0.1080544526375497</v>
      </c>
      <c r="D6" s="2">
        <f t="shared" si="1"/>
        <v>1.2824913736929853</v>
      </c>
      <c r="Q6">
        <v>15.192</v>
      </c>
      <c r="T6" s="2">
        <v>0.01</v>
      </c>
      <c r="U6" s="2">
        <v>22.694199999999999</v>
      </c>
      <c r="V6" s="2">
        <v>-2</v>
      </c>
    </row>
    <row r="7" spans="1:22">
      <c r="A7" s="2" t="s">
        <v>9</v>
      </c>
      <c r="B7">
        <v>16.070599999999999</v>
      </c>
      <c r="C7" s="2">
        <f t="shared" si="0"/>
        <v>-0.14112308564946072</v>
      </c>
      <c r="D7" s="2">
        <f t="shared" si="1"/>
        <v>0.72256498869221875</v>
      </c>
      <c r="E7" s="2">
        <f>AVERAGE(D7:D9)</f>
        <v>0.58818743057489398</v>
      </c>
      <c r="F7" s="2">
        <f>STDEV(D7:D9)</f>
        <v>0.14830231710782346</v>
      </c>
      <c r="G7" s="2">
        <f>(E7/E13)*100</f>
        <v>48.968710509115162</v>
      </c>
      <c r="J7" s="2" t="s">
        <v>25</v>
      </c>
      <c r="P7" s="2">
        <v>0.1</v>
      </c>
      <c r="Q7">
        <v>19.847899999999999</v>
      </c>
      <c r="R7" s="2">
        <f>AVERAGE(Q7:Q9)</f>
        <v>19.883333333333333</v>
      </c>
      <c r="T7" s="2">
        <v>1E-3</v>
      </c>
      <c r="U7" s="2">
        <v>26.116066666666665</v>
      </c>
      <c r="V7" s="2">
        <v>-3</v>
      </c>
    </row>
    <row r="8" spans="1:22">
      <c r="B8">
        <v>16.8687</v>
      </c>
      <c r="C8" s="2">
        <f t="shared" si="0"/>
        <v>-0.3674702212138401</v>
      </c>
      <c r="D8" s="5">
        <f t="shared" si="1"/>
        <v>0.42907160889346335</v>
      </c>
      <c r="Q8">
        <v>19.9267</v>
      </c>
    </row>
    <row r="9" spans="1:22">
      <c r="B9">
        <v>16.322600000000001</v>
      </c>
      <c r="C9" s="2">
        <f t="shared" si="0"/>
        <v>-0.21259217243335252</v>
      </c>
      <c r="D9" s="2">
        <f t="shared" si="1"/>
        <v>0.61292569413899978</v>
      </c>
      <c r="Q9">
        <v>19.875399999999999</v>
      </c>
    </row>
    <row r="10" spans="1:22">
      <c r="A10" s="2" t="s">
        <v>10</v>
      </c>
      <c r="B10">
        <v>15.817500000000001</v>
      </c>
      <c r="C10" s="2">
        <f t="shared" si="0"/>
        <v>-6.9342030629608739E-2</v>
      </c>
      <c r="D10" s="2">
        <f t="shared" si="1"/>
        <v>0.85242851556866894</v>
      </c>
      <c r="E10" s="2">
        <f>AVERAGE(D10:D12)</f>
        <v>1.0072367221543548</v>
      </c>
      <c r="F10" s="2">
        <f>STDEV(D10:D12)</f>
        <v>0.34541563833587741</v>
      </c>
      <c r="G10" s="2">
        <f>(E10/E13)*100</f>
        <v>83.856065086461157</v>
      </c>
      <c r="I10" s="6" t="s">
        <v>30</v>
      </c>
      <c r="J10" s="2">
        <f>10^-(1/-3.5346)</f>
        <v>1.918304054389222</v>
      </c>
      <c r="P10" s="2">
        <v>0.01</v>
      </c>
      <c r="Q10">
        <v>22.639800000000001</v>
      </c>
      <c r="R10" s="2">
        <f>AVERAGE(Q10:Q12)</f>
        <v>22.694199999999999</v>
      </c>
    </row>
    <row r="11" spans="1:22">
      <c r="B11">
        <v>15.054500000000001</v>
      </c>
      <c r="C11" s="2">
        <f t="shared" si="0"/>
        <v>0.14705048213272817</v>
      </c>
      <c r="D11" s="5">
        <f t="shared" si="1"/>
        <v>1.4029767762715972</v>
      </c>
      <c r="Q11">
        <v>22.682200000000002</v>
      </c>
    </row>
    <row r="12" spans="1:22">
      <c r="B12">
        <v>15.980600000000001</v>
      </c>
      <c r="C12" s="2">
        <f t="shared" si="0"/>
        <v>-0.11559841179807159</v>
      </c>
      <c r="D12" s="2">
        <f t="shared" si="1"/>
        <v>0.76630487462279784</v>
      </c>
      <c r="J12" s="2" t="s">
        <v>26</v>
      </c>
      <c r="Q12">
        <v>22.7606</v>
      </c>
    </row>
    <row r="13" spans="1:22">
      <c r="A13" s="2" t="s">
        <v>11</v>
      </c>
      <c r="B13">
        <v>15.9222</v>
      </c>
      <c r="C13" s="2">
        <f t="shared" si="0"/>
        <v>-9.9035734543391873E-2</v>
      </c>
      <c r="D13" s="2">
        <f t="shared" si="1"/>
        <v>0.79609384366649227</v>
      </c>
      <c r="E13" s="2">
        <f>AVERAGE(D13:D15)</f>
        <v>1.2011495186613239</v>
      </c>
      <c r="F13" s="2">
        <f>STDEV(D13:D15)</f>
        <v>0.48645917268704758</v>
      </c>
      <c r="G13" s="2">
        <v>100</v>
      </c>
      <c r="P13" s="2">
        <v>1E-3</v>
      </c>
      <c r="Q13">
        <v>25.735700000000001</v>
      </c>
      <c r="R13" s="2">
        <f>AVERAGE(Q13:Q15)</f>
        <v>26.116066666666665</v>
      </c>
    </row>
    <row r="14" spans="1:22">
      <c r="B14">
        <v>15.4742</v>
      </c>
      <c r="C14" s="2">
        <f t="shared" si="0"/>
        <v>2.8020419739081301E-2</v>
      </c>
      <c r="D14" s="2">
        <f t="shared" si="1"/>
        <v>1.0666462718249239</v>
      </c>
      <c r="I14" s="6" t="s">
        <v>31</v>
      </c>
      <c r="J14" s="2">
        <f>(J10-1)*100</f>
        <v>91.830405438922199</v>
      </c>
      <c r="Q14">
        <v>26.194299999999998</v>
      </c>
    </row>
    <row r="15" spans="1:22">
      <c r="B15">
        <v>14.7242</v>
      </c>
      <c r="C15" s="2">
        <f t="shared" si="0"/>
        <v>0.24072603516732863</v>
      </c>
      <c r="D15" s="2">
        <f t="shared" si="1"/>
        <v>1.7407084404925555</v>
      </c>
      <c r="Q15">
        <v>26.418199999999999</v>
      </c>
    </row>
    <row r="16" spans="1:22">
      <c r="A16" s="2" t="s">
        <v>12</v>
      </c>
      <c r="B16">
        <v>15.0807</v>
      </c>
      <c r="C16" s="2">
        <f t="shared" si="0"/>
        <v>0.13961996596710158</v>
      </c>
      <c r="D16" s="2">
        <f t="shared" si="1"/>
        <v>1.3791768729309823</v>
      </c>
      <c r="E16" s="2">
        <f>AVERAGE(D16:D18)</f>
        <v>1.100708511363268</v>
      </c>
      <c r="F16" s="2">
        <f>STDEV(D16:D18)</f>
        <v>0.35064451581978795</v>
      </c>
      <c r="G16" s="2">
        <f>(E16/E13)*100</f>
        <v>91.637926358244144</v>
      </c>
    </row>
    <row r="17" spans="1:21">
      <c r="B17">
        <v>15.2735</v>
      </c>
      <c r="C17" s="2">
        <f t="shared" si="0"/>
        <v>8.4940442427680118E-2</v>
      </c>
      <c r="D17" s="2">
        <f t="shared" si="1"/>
        <v>1.2160192287385325</v>
      </c>
    </row>
    <row r="18" spans="1:21">
      <c r="B18">
        <v>16.104099999999999</v>
      </c>
      <c r="C18" s="2">
        <f t="shared" si="0"/>
        <v>-0.15062393647192246</v>
      </c>
      <c r="D18" s="5">
        <f t="shared" si="1"/>
        <v>0.70692943242028883</v>
      </c>
    </row>
    <row r="23" spans="1:21" ht="21">
      <c r="A23" s="3" t="s">
        <v>6</v>
      </c>
    </row>
    <row r="24" spans="1:21">
      <c r="A24" s="4" t="s">
        <v>14</v>
      </c>
      <c r="B24" s="4" t="s">
        <v>1</v>
      </c>
      <c r="C24" s="4" t="s">
        <v>28</v>
      </c>
      <c r="D24" s="4" t="s">
        <v>2</v>
      </c>
      <c r="E24" s="4" t="s">
        <v>3</v>
      </c>
      <c r="F24" s="4" t="s">
        <v>4</v>
      </c>
      <c r="G24" s="4" t="s">
        <v>5</v>
      </c>
    </row>
    <row r="25" spans="1:21">
      <c r="B25" s="2" t="s">
        <v>15</v>
      </c>
      <c r="T25" s="2">
        <v>0</v>
      </c>
      <c r="U25" s="2">
        <v>22.088033333333332</v>
      </c>
    </row>
    <row r="26" spans="1:21">
      <c r="A26" s="2" t="s">
        <v>8</v>
      </c>
      <c r="B26">
        <v>22.018899999999999</v>
      </c>
      <c r="C26" s="2">
        <f>(B26-22.459)/-3.461</f>
        <v>0.12715978041028636</v>
      </c>
      <c r="D26" s="2">
        <f>10^C26</f>
        <v>1.3401696558623848</v>
      </c>
      <c r="E26" s="2">
        <f>AVERAGE(D26:D28)</f>
        <v>1.2809152881399033</v>
      </c>
      <c r="F26" s="2">
        <f>STDEV(D26:D28)</f>
        <v>6.1533442990144016E-2</v>
      </c>
      <c r="G26" s="2">
        <f>E26*100/E32</f>
        <v>71.3384519580936</v>
      </c>
      <c r="M26" s="2">
        <f>10^C26</f>
        <v>1.3401696558623848</v>
      </c>
      <c r="T26" s="2">
        <v>-1</v>
      </c>
      <c r="U26" s="2">
        <v>26.536233333333332</v>
      </c>
    </row>
    <row r="27" spans="1:21">
      <c r="B27">
        <v>22.081800000000001</v>
      </c>
      <c r="C27" s="2">
        <f t="shared" ref="C27:C40" si="2">(B27-22.459)/-3.461</f>
        <v>0.1089858422421261</v>
      </c>
      <c r="D27" s="2">
        <f>10^C27</f>
        <v>1.2852447609983397</v>
      </c>
      <c r="T27" s="2">
        <v>-2</v>
      </c>
      <c r="U27" s="2">
        <v>29.262250000000002</v>
      </c>
    </row>
    <row r="28" spans="1:21">
      <c r="B28">
        <v>22.163399999999999</v>
      </c>
      <c r="C28" s="2">
        <f t="shared" si="2"/>
        <v>8.5408841375325145E-2</v>
      </c>
      <c r="D28" s="2">
        <f t="shared" ref="D28:D40" si="3">10^C28</f>
        <v>1.2173314475589851</v>
      </c>
      <c r="J28" s="2" t="s">
        <v>27</v>
      </c>
      <c r="P28" s="1" t="s">
        <v>6</v>
      </c>
      <c r="T28" s="2">
        <v>-3</v>
      </c>
      <c r="U28" s="2">
        <v>32.717199999999998</v>
      </c>
    </row>
    <row r="29" spans="1:21">
      <c r="A29" s="2" t="s">
        <v>9</v>
      </c>
      <c r="B29">
        <v>22.6707</v>
      </c>
      <c r="C29" s="2">
        <f t="shared" si="2"/>
        <v>-6.1167292689974125E-2</v>
      </c>
      <c r="D29" s="5">
        <f t="shared" si="3"/>
        <v>0.86862576527712287</v>
      </c>
      <c r="E29" s="2">
        <f>AVERAGE(D29:D31)</f>
        <v>1.1266410081742932</v>
      </c>
      <c r="F29" s="2">
        <f>STDEV(D29:D31)</f>
        <v>0.25316778892836661</v>
      </c>
      <c r="G29" s="2">
        <f>E29*100/E32</f>
        <v>62.746401873596454</v>
      </c>
      <c r="P29" s="2">
        <v>1</v>
      </c>
      <c r="Q29">
        <v>22.018899999999999</v>
      </c>
      <c r="R29" s="2">
        <f>AVERAGE(Q29:Q31)</f>
        <v>22.088033333333332</v>
      </c>
    </row>
    <row r="30" spans="1:21">
      <c r="B30">
        <v>22.266500000000001</v>
      </c>
      <c r="C30" s="2">
        <f t="shared" si="2"/>
        <v>5.5619763074255708E-2</v>
      </c>
      <c r="D30" s="2">
        <f t="shared" si="3"/>
        <v>1.1366316973173713</v>
      </c>
      <c r="I30" s="6" t="s">
        <v>30</v>
      </c>
      <c r="J30" s="2">
        <f>10^-(1/-3.4614)</f>
        <v>1.9449141899148867</v>
      </c>
      <c r="Q30">
        <v>22.081800000000001</v>
      </c>
    </row>
    <row r="31" spans="1:21">
      <c r="B31">
        <v>21.980699999999999</v>
      </c>
      <c r="C31" s="2">
        <f t="shared" si="2"/>
        <v>0.1381970528748919</v>
      </c>
      <c r="D31" s="2">
        <f t="shared" si="3"/>
        <v>1.3746655619283854</v>
      </c>
      <c r="Q31">
        <v>22.163399999999999</v>
      </c>
    </row>
    <row r="32" spans="1:21">
      <c r="A32" s="2" t="s">
        <v>10</v>
      </c>
      <c r="B32">
        <v>21.010899999999999</v>
      </c>
      <c r="C32" s="2">
        <f t="shared" si="2"/>
        <v>0.41840508523548114</v>
      </c>
      <c r="D32" s="5">
        <f t="shared" si="3"/>
        <v>2.620626239957482</v>
      </c>
      <c r="E32" s="2">
        <f>AVERAGE(D32:D34)</f>
        <v>1.7955467955659483</v>
      </c>
      <c r="F32" s="2">
        <f>STDEV(D32:D34)</f>
        <v>0.7952054312805229</v>
      </c>
      <c r="G32" s="2">
        <v>100</v>
      </c>
      <c r="I32" s="6" t="s">
        <v>31</v>
      </c>
      <c r="J32" s="2">
        <f>(J30-1)*100</f>
        <v>94.491418991488672</v>
      </c>
      <c r="P32" s="2">
        <v>0.1</v>
      </c>
      <c r="Q32">
        <v>26.450700000000001</v>
      </c>
      <c r="R32" s="2">
        <f>AVERAGE(Q32:Q34)</f>
        <v>26.536233333333332</v>
      </c>
    </row>
    <row r="33" spans="1:21">
      <c r="B33">
        <v>22.4087</v>
      </c>
      <c r="C33" s="2">
        <f t="shared" si="2"/>
        <v>1.4533371857844557E-2</v>
      </c>
      <c r="D33" s="2">
        <f t="shared" si="3"/>
        <v>1.0340305544323591</v>
      </c>
      <c r="Q33">
        <v>26.602699999999999</v>
      </c>
    </row>
    <row r="34" spans="1:21">
      <c r="B34">
        <v>21.633400000000002</v>
      </c>
      <c r="C34" s="2">
        <f t="shared" si="2"/>
        <v>0.23854377347587344</v>
      </c>
      <c r="D34" s="2">
        <f t="shared" si="3"/>
        <v>1.731983592308004</v>
      </c>
      <c r="Q34">
        <v>26.555299999999999</v>
      </c>
    </row>
    <row r="35" spans="1:21">
      <c r="A35" s="2" t="s">
        <v>11</v>
      </c>
      <c r="B35">
        <v>25.077500000000001</v>
      </c>
      <c r="C35" s="2">
        <f t="shared" si="2"/>
        <v>-0.75657324472695786</v>
      </c>
      <c r="D35" s="2">
        <f t="shared" si="3"/>
        <v>0.17515670036393588</v>
      </c>
      <c r="E35" s="2">
        <f>AVERAGE(D35:D37)</f>
        <v>0.24448730836019372</v>
      </c>
      <c r="F35" s="2">
        <f>STDEV(D35:D37)</f>
        <v>0.11821057915034812</v>
      </c>
      <c r="G35" s="2">
        <f>(E35*100)/E32</f>
        <v>13.616315039181835</v>
      </c>
      <c r="P35" s="2">
        <v>0.01</v>
      </c>
      <c r="Q35">
        <v>29.201599999999999</v>
      </c>
      <c r="R35" s="2">
        <f>AVERAGE(Q35:Q36)</f>
        <v>29.262250000000002</v>
      </c>
    </row>
    <row r="36" spans="1:21">
      <c r="B36">
        <v>25.059000000000001</v>
      </c>
      <c r="C36" s="2">
        <f t="shared" si="2"/>
        <v>-0.75122796879514631</v>
      </c>
      <c r="D36" s="2">
        <f t="shared" si="3"/>
        <v>0.17732584220816683</v>
      </c>
      <c r="Q36">
        <v>29.322900000000001</v>
      </c>
    </row>
    <row r="37" spans="1:21">
      <c r="B37">
        <v>23.909500000000001</v>
      </c>
      <c r="C37" s="2">
        <f t="shared" si="2"/>
        <v>-0.41909852643744633</v>
      </c>
      <c r="D37" s="5">
        <f t="shared" si="3"/>
        <v>0.3809793825084784</v>
      </c>
    </row>
    <row r="38" spans="1:21">
      <c r="A38" s="2" t="s">
        <v>12</v>
      </c>
      <c r="B38">
        <v>25.0349</v>
      </c>
      <c r="C38" s="2">
        <f t="shared" si="2"/>
        <v>-0.74426466339208341</v>
      </c>
      <c r="D38" s="2">
        <f t="shared" si="3"/>
        <v>0.1801919298586715</v>
      </c>
      <c r="E38" s="2">
        <f>AVERAGE(D38:D40)</f>
        <v>0.13261302598319846</v>
      </c>
      <c r="F38" s="2">
        <f>STDEV(D38:D40)</f>
        <v>4.4561688462776985E-2</v>
      </c>
      <c r="G38" s="2">
        <f>(E38*100)/E32</f>
        <v>7.3856624795679258</v>
      </c>
      <c r="P38" s="2">
        <v>1E-3</v>
      </c>
      <c r="Q38">
        <v>32.857999999999997</v>
      </c>
      <c r="R38" s="2">
        <f>AVERAGE(Q38:Q40)</f>
        <v>32.717199999999998</v>
      </c>
    </row>
    <row r="39" spans="1:21">
      <c r="B39">
        <v>26.047699999999999</v>
      </c>
      <c r="C39" s="2">
        <f t="shared" si="2"/>
        <v>-1.0368968506212075</v>
      </c>
      <c r="D39" s="2">
        <f t="shared" si="3"/>
        <v>9.1855073576653304E-2</v>
      </c>
      <c r="Q39">
        <v>31.952500000000001</v>
      </c>
    </row>
    <row r="40" spans="1:21">
      <c r="B40">
        <v>25.575099999999999</v>
      </c>
      <c r="C40" s="2">
        <f t="shared" si="2"/>
        <v>-0.9003467206009822</v>
      </c>
      <c r="D40" s="2">
        <f t="shared" si="3"/>
        <v>0.1257920745142706</v>
      </c>
      <c r="Q40">
        <v>33.341099999999997</v>
      </c>
    </row>
    <row r="43" spans="1:21">
      <c r="A43" s="1" t="s">
        <v>19</v>
      </c>
    </row>
    <row r="44" spans="1:21">
      <c r="A44" s="4" t="s">
        <v>6</v>
      </c>
      <c r="B44" s="4" t="s">
        <v>0</v>
      </c>
      <c r="C44" s="4" t="s">
        <v>18</v>
      </c>
      <c r="D44" s="4" t="s">
        <v>3</v>
      </c>
      <c r="E44" s="4" t="s">
        <v>4</v>
      </c>
      <c r="F44" s="4" t="s">
        <v>5</v>
      </c>
    </row>
    <row r="45" spans="1:21">
      <c r="T45" s="2">
        <v>0</v>
      </c>
      <c r="U45" s="2">
        <v>31.2974</v>
      </c>
    </row>
    <row r="46" spans="1:21">
      <c r="A46" s="2">
        <v>1.3401696558623848</v>
      </c>
      <c r="B46" s="2">
        <v>1.0886727039560591</v>
      </c>
      <c r="C46" s="2">
        <f>A46/B46</f>
        <v>1.2310124530471158</v>
      </c>
      <c r="D46" s="2">
        <f>AVERAGE(C46:C48)</f>
        <v>1.0801273649162182</v>
      </c>
      <c r="E46" s="2">
        <f>STDEV(C46:C48)</f>
        <v>0.14196516484311145</v>
      </c>
      <c r="F46" s="2">
        <f>D46*100/D49</f>
        <v>53.173457528343185</v>
      </c>
      <c r="I46" s="2" t="s">
        <v>8</v>
      </c>
      <c r="T46" s="2">
        <v>-1</v>
      </c>
      <c r="U46" s="2">
        <v>33.37083333333333</v>
      </c>
    </row>
    <row r="47" spans="1:21">
      <c r="A47" s="2">
        <v>1.2852447609983397</v>
      </c>
      <c r="B47" s="2">
        <v>1.2122926922845751</v>
      </c>
      <c r="C47" s="2">
        <f t="shared" ref="C47:C60" si="4">A47/B47</f>
        <v>1.0601769433883874</v>
      </c>
      <c r="P47" s="1" t="s">
        <v>7</v>
      </c>
      <c r="T47" s="2">
        <v>-2</v>
      </c>
      <c r="U47" s="2">
        <v>32.800349999999995</v>
      </c>
    </row>
    <row r="48" spans="1:21">
      <c r="A48" s="2">
        <v>1.2173314475589851</v>
      </c>
      <c r="B48" s="2">
        <v>1.2824913736929853</v>
      </c>
      <c r="C48" s="2">
        <f t="shared" si="4"/>
        <v>0.94919269831315156</v>
      </c>
      <c r="P48" s="2">
        <v>1</v>
      </c>
      <c r="Q48">
        <v>31.205400000000001</v>
      </c>
      <c r="R48" s="2">
        <f>AVERAGE(Q48:Q50)</f>
        <v>31.2974</v>
      </c>
      <c r="T48" s="2">
        <v>-3</v>
      </c>
      <c r="U48" s="2">
        <v>32.717199999999998</v>
      </c>
    </row>
    <row r="49" spans="1:18">
      <c r="A49" s="2">
        <v>0.86862576527712287</v>
      </c>
      <c r="B49" s="2">
        <v>0.72256498869221875</v>
      </c>
      <c r="C49" s="2">
        <f t="shared" si="4"/>
        <v>1.2021420617808534</v>
      </c>
      <c r="D49" s="2">
        <f>AVERAGE(C49:C51)</f>
        <v>2.0313280631421704</v>
      </c>
      <c r="E49" s="2">
        <f>STDEV(C49:C51)</f>
        <v>0.74627274435278368</v>
      </c>
      <c r="F49" s="2">
        <v>100</v>
      </c>
      <c r="I49" s="2" t="s">
        <v>9</v>
      </c>
      <c r="Q49">
        <v>31.274699999999999</v>
      </c>
    </row>
    <row r="50" spans="1:18">
      <c r="A50" s="2">
        <v>1.1366316973173713</v>
      </c>
      <c r="B50" s="2">
        <v>0.42907160889346335</v>
      </c>
      <c r="C50" s="2">
        <f t="shared" si="4"/>
        <v>2.6490489553681753</v>
      </c>
      <c r="Q50">
        <v>31.412099999999999</v>
      </c>
    </row>
    <row r="51" spans="1:18">
      <c r="A51" s="2">
        <v>1.3746655619283854</v>
      </c>
      <c r="B51" s="2">
        <v>0.61292569413899978</v>
      </c>
      <c r="C51" s="2">
        <f t="shared" si="4"/>
        <v>2.2427931722774828</v>
      </c>
      <c r="P51" s="2">
        <v>0.1</v>
      </c>
      <c r="Q51">
        <v>34.6845</v>
      </c>
      <c r="R51" s="2">
        <f>AVERAGE(Q51:Q53)</f>
        <v>33.37083333333333</v>
      </c>
    </row>
    <row r="52" spans="1:18">
      <c r="A52" s="2">
        <v>2.620626239957482</v>
      </c>
      <c r="B52" s="2">
        <v>0.85242851556866894</v>
      </c>
      <c r="C52" s="2">
        <f t="shared" si="4"/>
        <v>3.0743061642057099</v>
      </c>
      <c r="D52" s="2">
        <f>AVERAGE(C52:C54)</f>
        <v>2.0238359726867343</v>
      </c>
      <c r="E52" s="2">
        <f>STDEV(C52:C54)</f>
        <v>1.1864281694102483</v>
      </c>
      <c r="F52" s="2">
        <f>D52*100/D49</f>
        <v>99.631172798162069</v>
      </c>
      <c r="I52" s="2" t="s">
        <v>10</v>
      </c>
      <c r="Q52">
        <v>33.085799999999999</v>
      </c>
    </row>
    <row r="53" spans="1:18">
      <c r="A53" s="2">
        <v>1.0340305544323591</v>
      </c>
      <c r="B53" s="2">
        <v>1.4029767762715972</v>
      </c>
      <c r="C53" s="2">
        <f t="shared" si="4"/>
        <v>0.7370261375104793</v>
      </c>
      <c r="Q53">
        <v>32.342199999999998</v>
      </c>
    </row>
    <row r="54" spans="1:18">
      <c r="A54" s="2">
        <v>1.731983592308004</v>
      </c>
      <c r="B54" s="2">
        <v>0.76630487462279784</v>
      </c>
      <c r="C54" s="2">
        <f t="shared" si="4"/>
        <v>2.2601756163440134</v>
      </c>
      <c r="P54" s="2">
        <v>0.01</v>
      </c>
      <c r="Q54">
        <v>33.344299999999997</v>
      </c>
      <c r="R54" s="2">
        <f>AVERAGE(Q54:Q55)</f>
        <v>32.800349999999995</v>
      </c>
    </row>
    <row r="55" spans="1:18">
      <c r="A55" s="2">
        <v>0.17515670036393588</v>
      </c>
      <c r="B55" s="2">
        <v>0.79609384366649227</v>
      </c>
      <c r="C55" s="2">
        <f t="shared" si="4"/>
        <v>0.22002016691554055</v>
      </c>
      <c r="D55" s="2">
        <f>AVERAGE(C55:C57)</f>
        <v>0.20171029336901916</v>
      </c>
      <c r="E55" s="2">
        <f>STDEV(C55:C57)</f>
        <v>3.0718278800754419E-2</v>
      </c>
      <c r="F55" s="2">
        <f>D55*100/D49</f>
        <v>9.929971284746717</v>
      </c>
      <c r="I55" s="2" t="s">
        <v>11</v>
      </c>
      <c r="Q55">
        <v>32.256399999999999</v>
      </c>
    </row>
    <row r="56" spans="1:18">
      <c r="A56" s="2">
        <v>0.17732584220816683</v>
      </c>
      <c r="B56" s="2">
        <v>1.0666462718249239</v>
      </c>
      <c r="C56" s="2">
        <f t="shared" si="4"/>
        <v>0.16624615572394047</v>
      </c>
      <c r="Q56">
        <v>33.4617</v>
      </c>
    </row>
    <row r="57" spans="1:18">
      <c r="A57" s="2">
        <v>0.3809793825084784</v>
      </c>
      <c r="B57" s="2">
        <v>1.7407084404925555</v>
      </c>
      <c r="C57" s="2">
        <f t="shared" si="4"/>
        <v>0.21886455746757652</v>
      </c>
      <c r="P57" s="2">
        <v>1E-3</v>
      </c>
      <c r="Q57">
        <v>32.240900000000003</v>
      </c>
      <c r="R57" s="2">
        <f>AVERAGE(Q57:Q59)</f>
        <v>32.21286666666667</v>
      </c>
    </row>
    <row r="58" spans="1:18">
      <c r="A58" s="2">
        <v>0.1801919298586715</v>
      </c>
      <c r="B58" s="2">
        <v>1.3791768729309823</v>
      </c>
      <c r="C58" s="2">
        <f t="shared" si="4"/>
        <v>0.13065179194582446</v>
      </c>
      <c r="D58" s="2">
        <f>AVERAGE(C58:C60)</f>
        <v>0.12804359881162272</v>
      </c>
      <c r="E58" s="2">
        <f>STDEV(C58:C60)</f>
        <v>5.1251783010235225E-2</v>
      </c>
      <c r="F58" s="2">
        <f>D58*100/D49</f>
        <v>6.3034426164308393</v>
      </c>
      <c r="I58" s="2" t="s">
        <v>12</v>
      </c>
      <c r="Q58">
        <v>32</v>
      </c>
    </row>
    <row r="59" spans="1:18">
      <c r="A59" s="2">
        <v>9.1855073576653304E-2</v>
      </c>
      <c r="B59" s="2">
        <v>1.2160192287385325</v>
      </c>
      <c r="C59" s="2">
        <f t="shared" si="4"/>
        <v>7.5537517340035346E-2</v>
      </c>
      <c r="Q59">
        <v>32.3977</v>
      </c>
    </row>
    <row r="60" spans="1:18">
      <c r="A60" s="2">
        <v>0.1257920745142706</v>
      </c>
      <c r="B60" s="2">
        <v>0.70692943242028883</v>
      </c>
      <c r="C60" s="2">
        <f t="shared" si="4"/>
        <v>0.17794148714900837</v>
      </c>
    </row>
  </sheetData>
  <phoneticPr fontId="5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selection activeCell="R34" sqref="R34"/>
    </sheetView>
  </sheetViews>
  <sheetFormatPr baseColWidth="10" defaultRowHeight="17" x14ac:dyDescent="0"/>
  <cols>
    <col min="1" max="16384" width="10.83203125" style="2"/>
  </cols>
  <sheetData>
    <row r="1" spans="1:27">
      <c r="A1" s="1" t="s">
        <v>19</v>
      </c>
    </row>
    <row r="3" spans="1:27">
      <c r="A3" s="1" t="s">
        <v>20</v>
      </c>
      <c r="C3" s="2" t="s">
        <v>5</v>
      </c>
    </row>
    <row r="4" spans="1:27">
      <c r="A4" s="2" t="s">
        <v>16</v>
      </c>
      <c r="C4" s="2">
        <v>53.173457528343185</v>
      </c>
    </row>
    <row r="5" spans="1:27">
      <c r="A5" s="2" t="s">
        <v>9</v>
      </c>
      <c r="C5" s="2">
        <v>100</v>
      </c>
      <c r="N5" s="2" t="s">
        <v>16</v>
      </c>
      <c r="P5" s="2">
        <v>53.173457528343185</v>
      </c>
      <c r="T5" s="2" t="s">
        <v>19</v>
      </c>
    </row>
    <row r="6" spans="1:27">
      <c r="A6" s="2" t="s">
        <v>10</v>
      </c>
      <c r="C6" s="2">
        <v>99.631172798162069</v>
      </c>
      <c r="N6" s="2" t="s">
        <v>9</v>
      </c>
      <c r="P6" s="2">
        <v>100</v>
      </c>
      <c r="T6" s="2" t="s">
        <v>6</v>
      </c>
      <c r="U6" s="2" t="s">
        <v>0</v>
      </c>
      <c r="V6" s="2" t="s">
        <v>18</v>
      </c>
      <c r="W6" s="2" t="s">
        <v>3</v>
      </c>
      <c r="X6" s="2" t="s">
        <v>4</v>
      </c>
      <c r="Y6" s="2" t="s">
        <v>5</v>
      </c>
    </row>
    <row r="7" spans="1:27">
      <c r="A7" s="2" t="s">
        <v>17</v>
      </c>
      <c r="C7" s="2">
        <v>9.929971284746717</v>
      </c>
      <c r="N7" s="2" t="s">
        <v>17</v>
      </c>
      <c r="P7" s="2">
        <v>9.929971284746717</v>
      </c>
    </row>
    <row r="8" spans="1:27">
      <c r="A8" s="2" t="s">
        <v>12</v>
      </c>
      <c r="C8" s="2">
        <v>6.3034426164308393</v>
      </c>
      <c r="N8" s="2" t="s">
        <v>12</v>
      </c>
      <c r="P8" s="2">
        <v>6.3034426164308393</v>
      </c>
      <c r="T8" s="2">
        <v>1.3401696558623848</v>
      </c>
      <c r="U8" s="2">
        <v>1.0886727039560591</v>
      </c>
      <c r="V8" s="7">
        <v>1.2310124530471158</v>
      </c>
      <c r="W8" s="2">
        <v>1.0801273649162182</v>
      </c>
      <c r="X8" s="2">
        <v>0.14196516484311145</v>
      </c>
      <c r="Y8" s="2">
        <v>53.173457528343185</v>
      </c>
      <c r="AA8" s="2" t="s">
        <v>8</v>
      </c>
    </row>
    <row r="9" spans="1:27">
      <c r="T9" s="2">
        <v>1.2852447609983397</v>
      </c>
      <c r="U9" s="2">
        <v>1.2122926922845751</v>
      </c>
      <c r="V9" s="7">
        <v>1.0601769433883874</v>
      </c>
    </row>
    <row r="10" spans="1:27">
      <c r="C10" s="2" t="s">
        <v>3</v>
      </c>
      <c r="D10" s="2" t="s">
        <v>21</v>
      </c>
      <c r="T10" s="2">
        <v>1.2173314475589851</v>
      </c>
      <c r="U10" s="2">
        <v>1.2824913736929853</v>
      </c>
      <c r="V10" s="7">
        <v>0.94919269831315156</v>
      </c>
    </row>
    <row r="11" spans="1:27">
      <c r="A11" s="2" t="s">
        <v>16</v>
      </c>
      <c r="C11" s="2">
        <v>1.0801273649162182</v>
      </c>
      <c r="D11" s="2">
        <v>0.14196516484311145</v>
      </c>
      <c r="T11" s="2">
        <v>0.86862576527712287</v>
      </c>
      <c r="U11" s="2">
        <v>0.72256498869221875</v>
      </c>
      <c r="V11" s="7">
        <v>1.2021420617808534</v>
      </c>
      <c r="W11" s="2">
        <v>2.0313280631421704</v>
      </c>
      <c r="X11" s="2">
        <v>0.74627274435278368</v>
      </c>
      <c r="Y11" s="2">
        <v>100</v>
      </c>
      <c r="AA11" s="2" t="s">
        <v>9</v>
      </c>
    </row>
    <row r="12" spans="1:27">
      <c r="A12" s="2" t="s">
        <v>9</v>
      </c>
      <c r="C12" s="2">
        <v>2.0313280631421704</v>
      </c>
      <c r="D12" s="2">
        <v>0.74627274435278368</v>
      </c>
      <c r="T12" s="2">
        <v>1.1366316973173713</v>
      </c>
      <c r="U12" s="2">
        <v>0.42907160889346335</v>
      </c>
      <c r="V12" s="7">
        <v>2.6490489553681753</v>
      </c>
    </row>
    <row r="13" spans="1:27">
      <c r="A13" s="2" t="s">
        <v>10</v>
      </c>
      <c r="C13" s="2">
        <v>2.0238359726867343</v>
      </c>
      <c r="D13" s="2">
        <v>1.1864281694102483</v>
      </c>
      <c r="T13" s="2">
        <v>1.3746655619283854</v>
      </c>
      <c r="U13" s="2">
        <v>0.61292569413899978</v>
      </c>
      <c r="V13" s="7">
        <v>2.2427931722774828</v>
      </c>
    </row>
    <row r="14" spans="1:27">
      <c r="A14" s="2" t="s">
        <v>17</v>
      </c>
      <c r="C14" s="2">
        <v>0.20171029336901916</v>
      </c>
      <c r="D14" s="2">
        <v>3.0718278800754419E-2</v>
      </c>
      <c r="T14" s="2">
        <v>2.620626239957482</v>
      </c>
      <c r="U14" s="2">
        <v>0.85242851556866894</v>
      </c>
      <c r="V14" s="2">
        <v>3.0743061642057099</v>
      </c>
      <c r="W14" s="2">
        <v>2.0238359726867343</v>
      </c>
      <c r="X14" s="2">
        <v>1.1864281694102483</v>
      </c>
      <c r="Y14" s="2">
        <v>99.631172798162069</v>
      </c>
      <c r="AA14" s="2" t="s">
        <v>10</v>
      </c>
    </row>
    <row r="15" spans="1:27">
      <c r="A15" s="2" t="s">
        <v>12</v>
      </c>
      <c r="C15" s="2">
        <v>0.12804359881162272</v>
      </c>
      <c r="D15" s="2">
        <v>5.1251783010235225E-2</v>
      </c>
      <c r="T15" s="2">
        <v>1.0340305544323591</v>
      </c>
      <c r="U15" s="2">
        <v>1.4029767762715972</v>
      </c>
      <c r="V15" s="2">
        <v>0.7370261375104793</v>
      </c>
    </row>
    <row r="16" spans="1:27">
      <c r="T16" s="2">
        <v>1.731983592308004</v>
      </c>
      <c r="U16" s="2">
        <v>0.76630487462279784</v>
      </c>
      <c r="V16" s="2">
        <v>2.2601756163440134</v>
      </c>
    </row>
    <row r="17" spans="1:27">
      <c r="A17" s="2" t="s">
        <v>29</v>
      </c>
      <c r="T17" s="2">
        <v>0.17515670036393588</v>
      </c>
      <c r="U17" s="2">
        <v>0.79609384366649227</v>
      </c>
      <c r="V17" s="8">
        <v>0.22002016691554055</v>
      </c>
      <c r="W17" s="2">
        <v>0.20171029336901916</v>
      </c>
      <c r="X17" s="2">
        <v>3.0718278800754419E-2</v>
      </c>
      <c r="Y17" s="2">
        <v>9.929971284746717</v>
      </c>
      <c r="AA17" s="2" t="s">
        <v>11</v>
      </c>
    </row>
    <row r="18" spans="1:27">
      <c r="T18" s="2">
        <v>0.17732584220816683</v>
      </c>
      <c r="U18" s="2">
        <v>1.0666462718249239</v>
      </c>
      <c r="V18" s="8">
        <v>0.16624615572394047</v>
      </c>
    </row>
    <row r="19" spans="1:27">
      <c r="A19" s="2" t="s">
        <v>22</v>
      </c>
      <c r="C19" s="2">
        <f>C11/C14</f>
        <v>5.3548450447205376</v>
      </c>
      <c r="T19" s="2">
        <v>0.3809793825084784</v>
      </c>
      <c r="U19" s="2">
        <v>1.7407084404925555</v>
      </c>
      <c r="V19" s="8">
        <v>0.21886455746757652</v>
      </c>
    </row>
    <row r="20" spans="1:27">
      <c r="A20" s="2" t="s">
        <v>23</v>
      </c>
      <c r="C20" s="2">
        <f>C12/C15</f>
        <v>15.864346847441025</v>
      </c>
      <c r="T20" s="2">
        <v>0.1801919298586715</v>
      </c>
      <c r="U20" s="2">
        <v>1.3791768729309823</v>
      </c>
      <c r="V20" s="8">
        <v>0.13065179194582446</v>
      </c>
      <c r="W20" s="2">
        <v>0.12804359881162272</v>
      </c>
      <c r="X20" s="2">
        <v>5.1251783010235225E-2</v>
      </c>
      <c r="Y20" s="2">
        <v>6.3034426164308393</v>
      </c>
      <c r="AA20" s="2" t="s">
        <v>12</v>
      </c>
    </row>
    <row r="21" spans="1:27">
      <c r="A21" s="2" t="s">
        <v>24</v>
      </c>
      <c r="C21" s="2">
        <f>C13/C15</f>
        <v>15.805834820873743</v>
      </c>
      <c r="T21" s="2">
        <v>9.1855073576653304E-2</v>
      </c>
      <c r="U21" s="2">
        <v>1.2160192287385325</v>
      </c>
      <c r="V21" s="8">
        <v>7.5537517340035346E-2</v>
      </c>
    </row>
    <row r="22" spans="1:27">
      <c r="T22" s="2">
        <v>0.1257920745142706</v>
      </c>
      <c r="U22" s="2">
        <v>0.70692943242028883</v>
      </c>
      <c r="V22" s="8">
        <v>0.17794148714900837</v>
      </c>
    </row>
    <row r="28" spans="1:27">
      <c r="N28" s="2" t="s">
        <v>32</v>
      </c>
    </row>
    <row r="29" spans="1:27">
      <c r="N29" s="2" t="s">
        <v>33</v>
      </c>
      <c r="P29" s="2" t="s">
        <v>34</v>
      </c>
    </row>
    <row r="30" spans="1:27">
      <c r="M30" s="9" t="s">
        <v>35</v>
      </c>
      <c r="N30" s="2">
        <f>_xlfn.T.TEST(V8:V13,V17:V22,2,2)</f>
        <v>7.3171423758298308E-4</v>
      </c>
    </row>
  </sheetData>
  <phoneticPr fontId="5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normalized</vt:lpstr>
    </vt:vector>
  </TitlesOfParts>
  <Company>Dartmouth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Sundstrom</dc:creator>
  <cp:lastModifiedBy>Paula Sundstrom</cp:lastModifiedBy>
  <dcterms:created xsi:type="dcterms:W3CDTF">2011-02-28T15:22:03Z</dcterms:created>
  <dcterms:modified xsi:type="dcterms:W3CDTF">2018-01-12T23:03:38Z</dcterms:modified>
</cp:coreProperties>
</file>