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33920" windowHeight="19020"/>
  </bookViews>
  <sheets>
    <sheet name="Table S6-Analysis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P5" i="1"/>
  <c r="S5" i="1"/>
  <c r="T5" i="1"/>
  <c r="M6" i="1"/>
  <c r="P6" i="1"/>
  <c r="S6" i="1"/>
  <c r="M7" i="1"/>
  <c r="P7" i="1"/>
  <c r="S7" i="1"/>
  <c r="M8" i="1"/>
  <c r="P8" i="1"/>
  <c r="S8" i="1"/>
  <c r="M9" i="1"/>
  <c r="P9" i="1"/>
  <c r="S9" i="1"/>
  <c r="M10" i="1"/>
  <c r="P10" i="1"/>
  <c r="S10" i="1"/>
  <c r="M11" i="1"/>
  <c r="P11" i="1"/>
  <c r="S11" i="1"/>
  <c r="M12" i="1"/>
  <c r="P12" i="1"/>
  <c r="S12" i="1"/>
  <c r="M13" i="1"/>
  <c r="P13" i="1"/>
  <c r="S13" i="1"/>
  <c r="M14" i="1"/>
  <c r="P14" i="1"/>
  <c r="S14" i="1"/>
  <c r="M15" i="1"/>
  <c r="P15" i="1"/>
  <c r="S15" i="1"/>
  <c r="M16" i="1"/>
  <c r="P16" i="1"/>
  <c r="S16" i="1"/>
  <c r="M17" i="1"/>
  <c r="P17" i="1"/>
  <c r="S17" i="1"/>
  <c r="M18" i="1"/>
  <c r="P18" i="1"/>
  <c r="S18" i="1"/>
  <c r="M19" i="1"/>
  <c r="P19" i="1"/>
  <c r="S19" i="1"/>
  <c r="M20" i="1"/>
  <c r="P20" i="1"/>
  <c r="S20" i="1"/>
  <c r="M21" i="1"/>
  <c r="P21" i="1"/>
  <c r="S21" i="1"/>
  <c r="M22" i="1"/>
  <c r="P22" i="1"/>
  <c r="S22" i="1"/>
  <c r="M23" i="1"/>
  <c r="P23" i="1"/>
  <c r="S23" i="1"/>
  <c r="M24" i="1"/>
  <c r="P24" i="1"/>
  <c r="S24" i="1"/>
  <c r="M25" i="1"/>
  <c r="P25" i="1"/>
  <c r="S25" i="1"/>
  <c r="M26" i="1"/>
  <c r="P26" i="1"/>
  <c r="S26" i="1"/>
  <c r="M27" i="1"/>
  <c r="P27" i="1"/>
  <c r="S27" i="1"/>
  <c r="M28" i="1"/>
  <c r="P28" i="1"/>
  <c r="S28" i="1"/>
  <c r="M29" i="1"/>
  <c r="P29" i="1"/>
  <c r="S29" i="1"/>
  <c r="M30" i="1"/>
  <c r="P30" i="1"/>
  <c r="S30" i="1"/>
  <c r="M31" i="1"/>
  <c r="P31" i="1"/>
  <c r="S31" i="1"/>
  <c r="M32" i="1"/>
  <c r="P32" i="1"/>
  <c r="S32" i="1"/>
  <c r="M33" i="1"/>
  <c r="P33" i="1"/>
  <c r="S33" i="1"/>
  <c r="M34" i="1"/>
  <c r="P34" i="1"/>
  <c r="S34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I5" i="1"/>
  <c r="AC9" i="1"/>
  <c r="AC11" i="1"/>
  <c r="AC12" i="1"/>
  <c r="AC17" i="1"/>
  <c r="AC18" i="1"/>
  <c r="AC21" i="1"/>
  <c r="AC25" i="1"/>
  <c r="AC26" i="1"/>
  <c r="AC28" i="1"/>
  <c r="AC29" i="1"/>
  <c r="AC32" i="1"/>
  <c r="AC34" i="1"/>
  <c r="AJ5" i="1"/>
  <c r="AD9" i="1"/>
  <c r="AD11" i="1"/>
  <c r="AD12" i="1"/>
  <c r="AD17" i="1"/>
  <c r="AD18" i="1"/>
  <c r="AD21" i="1"/>
  <c r="AD25" i="1"/>
  <c r="AD26" i="1"/>
  <c r="AD28" i="1"/>
  <c r="AD29" i="1"/>
  <c r="AD32" i="1"/>
  <c r="AD34" i="1"/>
  <c r="AK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L5" i="1"/>
  <c r="AF10" i="1"/>
  <c r="AF13" i="1"/>
  <c r="AF16" i="1"/>
  <c r="AF17" i="1"/>
  <c r="AF20" i="1"/>
  <c r="AF21" i="1"/>
  <c r="AF25" i="1"/>
  <c r="AF27" i="1"/>
  <c r="AF28" i="1"/>
  <c r="AF29" i="1"/>
  <c r="AF34" i="1"/>
  <c r="AM5" i="1"/>
  <c r="AG10" i="1"/>
  <c r="AG13" i="1"/>
  <c r="AG16" i="1"/>
  <c r="AG17" i="1"/>
  <c r="AG20" i="1"/>
  <c r="AG21" i="1"/>
  <c r="AG25" i="1"/>
  <c r="AG27" i="1"/>
  <c r="AG28" i="1"/>
  <c r="AG29" i="1"/>
  <c r="AG34" i="1"/>
  <c r="AN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O5" i="1"/>
  <c r="AC43" i="1"/>
  <c r="AC47" i="1"/>
  <c r="AC48" i="1"/>
  <c r="AC60" i="1"/>
  <c r="AQ5" i="1"/>
  <c r="AD43" i="1"/>
  <c r="AD47" i="1"/>
  <c r="AD48" i="1"/>
  <c r="AD60" i="1"/>
  <c r="AR5" i="1"/>
  <c r="AF35" i="1"/>
  <c r="AF45" i="1"/>
  <c r="AF46" i="1"/>
  <c r="AF47" i="1"/>
  <c r="AF55" i="1"/>
  <c r="AF57" i="1"/>
  <c r="AT5" i="1"/>
  <c r="AG35" i="1"/>
  <c r="AG45" i="1"/>
  <c r="AG46" i="1"/>
  <c r="AG47" i="1"/>
  <c r="AG55" i="1"/>
  <c r="AG57" i="1"/>
  <c r="AU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M35" i="1"/>
  <c r="P35" i="1"/>
  <c r="S35" i="1"/>
  <c r="T35" i="1"/>
  <c r="M36" i="1"/>
  <c r="P36" i="1"/>
  <c r="S36" i="1"/>
  <c r="M37" i="1"/>
  <c r="P37" i="1"/>
  <c r="S37" i="1"/>
  <c r="M38" i="1"/>
  <c r="P38" i="1"/>
  <c r="S38" i="1"/>
  <c r="M39" i="1"/>
  <c r="P39" i="1"/>
  <c r="S39" i="1"/>
  <c r="M40" i="1"/>
  <c r="P40" i="1"/>
  <c r="S40" i="1"/>
  <c r="M41" i="1"/>
  <c r="P41" i="1"/>
  <c r="S41" i="1"/>
  <c r="M42" i="1"/>
  <c r="P42" i="1"/>
  <c r="S42" i="1"/>
  <c r="M43" i="1"/>
  <c r="P43" i="1"/>
  <c r="S43" i="1"/>
  <c r="M44" i="1"/>
  <c r="P44" i="1"/>
  <c r="S44" i="1"/>
  <c r="M45" i="1"/>
  <c r="P45" i="1"/>
  <c r="S45" i="1"/>
  <c r="M46" i="1"/>
  <c r="P46" i="1"/>
  <c r="S46" i="1"/>
  <c r="M47" i="1"/>
  <c r="P47" i="1"/>
  <c r="S47" i="1"/>
  <c r="M48" i="1"/>
  <c r="P48" i="1"/>
  <c r="S48" i="1"/>
  <c r="M49" i="1"/>
  <c r="P49" i="1"/>
  <c r="S49" i="1"/>
  <c r="M50" i="1"/>
  <c r="P50" i="1"/>
  <c r="S50" i="1"/>
  <c r="M51" i="1"/>
  <c r="P51" i="1"/>
  <c r="S51" i="1"/>
  <c r="M52" i="1"/>
  <c r="P52" i="1"/>
  <c r="S52" i="1"/>
  <c r="M53" i="1"/>
  <c r="P53" i="1"/>
  <c r="S53" i="1"/>
  <c r="M54" i="1"/>
  <c r="P54" i="1"/>
  <c r="S54" i="1"/>
  <c r="M55" i="1"/>
  <c r="P55" i="1"/>
  <c r="S55" i="1"/>
  <c r="M56" i="1"/>
  <c r="P56" i="1"/>
  <c r="S56" i="1"/>
  <c r="M57" i="1"/>
  <c r="P57" i="1"/>
  <c r="S57" i="1"/>
  <c r="M58" i="1"/>
  <c r="P58" i="1"/>
  <c r="S58" i="1"/>
  <c r="M59" i="1"/>
  <c r="P59" i="1"/>
  <c r="S59" i="1"/>
  <c r="M60" i="1"/>
  <c r="P60" i="1"/>
  <c r="S60" i="1"/>
  <c r="M61" i="1"/>
  <c r="P61" i="1"/>
  <c r="S61" i="1"/>
  <c r="U35" i="1"/>
  <c r="V35" i="1"/>
  <c r="W35" i="1"/>
  <c r="X35" i="1"/>
  <c r="Y35" i="1"/>
  <c r="Z35" i="1"/>
  <c r="AA35" i="1"/>
  <c r="AB35" i="1"/>
  <c r="AE35" i="1"/>
  <c r="AH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I35" i="1"/>
  <c r="AJ35" i="1"/>
  <c r="AK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L35" i="1"/>
  <c r="AM35" i="1"/>
  <c r="AN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O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V71" i="1"/>
  <c r="W71" i="1"/>
  <c r="X71" i="1"/>
  <c r="Y71" i="1"/>
  <c r="Z71" i="1"/>
  <c r="AA71" i="1"/>
  <c r="AB71" i="1"/>
  <c r="L72" i="1"/>
  <c r="M72" i="1"/>
  <c r="N72" i="1"/>
  <c r="O72" i="1"/>
  <c r="P72" i="1"/>
  <c r="Q72" i="1"/>
  <c r="R72" i="1"/>
  <c r="S72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D82" i="1"/>
  <c r="E82" i="1"/>
  <c r="F82" i="1"/>
  <c r="G82" i="1"/>
  <c r="H82" i="1"/>
  <c r="D83" i="1"/>
  <c r="E83" i="1"/>
  <c r="F83" i="1"/>
  <c r="G83" i="1"/>
  <c r="H83" i="1"/>
  <c r="D88" i="1"/>
  <c r="D92" i="1"/>
  <c r="E88" i="1"/>
  <c r="D89" i="1"/>
  <c r="E89" i="1"/>
  <c r="D90" i="1"/>
  <c r="E90" i="1"/>
  <c r="D91" i="1"/>
  <c r="E91" i="1"/>
  <c r="D93" i="1"/>
  <c r="D97" i="1"/>
  <c r="E93" i="1"/>
  <c r="D94" i="1"/>
  <c r="E94" i="1"/>
  <c r="D95" i="1"/>
  <c r="E95" i="1"/>
  <c r="D96" i="1"/>
  <c r="E96" i="1"/>
  <c r="E115" i="1"/>
  <c r="F115" i="1"/>
  <c r="H115" i="1"/>
  <c r="I115" i="1"/>
  <c r="J115" i="1"/>
  <c r="E116" i="1"/>
  <c r="F116" i="1"/>
  <c r="E117" i="1"/>
  <c r="F117" i="1"/>
  <c r="E118" i="1"/>
  <c r="F118" i="1"/>
  <c r="G116" i="1"/>
  <c r="H116" i="1"/>
  <c r="J116" i="1"/>
  <c r="E119" i="1"/>
  <c r="F119" i="1"/>
  <c r="G119" i="1"/>
  <c r="H119" i="1"/>
  <c r="I119" i="1"/>
  <c r="J119" i="1"/>
  <c r="E120" i="1"/>
  <c r="F120" i="1"/>
  <c r="E121" i="1"/>
  <c r="F121" i="1"/>
  <c r="E122" i="1"/>
  <c r="F122" i="1"/>
  <c r="G120" i="1"/>
  <c r="H120" i="1"/>
  <c r="J120" i="1"/>
  <c r="F126" i="1"/>
  <c r="G126" i="1"/>
  <c r="H126" i="1"/>
  <c r="F127" i="1"/>
  <c r="G127" i="1"/>
  <c r="H127" i="1"/>
  <c r="F128" i="1"/>
  <c r="G128" i="1"/>
  <c r="H128" i="1"/>
  <c r="AV5" i="1"/>
  <c r="AS5" i="1"/>
  <c r="AP5" i="1"/>
</calcChain>
</file>

<file path=xl/sharedStrings.xml><?xml version="1.0" encoding="utf-8"?>
<sst xmlns="http://schemas.openxmlformats.org/spreadsheetml/2006/main" count="294" uniqueCount="143">
  <si>
    <t>Diff</t>
  </si>
  <si>
    <t>CRISPR-Cas9-dependent</t>
  </si>
  <si>
    <t>CRISPR-Cas9-free</t>
  </si>
  <si>
    <t>%</t>
  </si>
  <si>
    <t>&gt;3</t>
  </si>
  <si>
    <t>GCR</t>
  </si>
  <si>
    <t>% Chr</t>
  </si>
  <si>
    <t>Total Chr</t>
  </si>
  <si>
    <t># Chr</t>
  </si>
  <si>
    <t>% strains</t>
  </si>
  <si>
    <t># strains</t>
  </si>
  <si>
    <t>+</t>
  </si>
  <si>
    <t>-</t>
  </si>
  <si>
    <t>Fold Changes</t>
  </si>
  <si>
    <t>*</t>
  </si>
  <si>
    <t>NS</t>
  </si>
  <si>
    <t>**</t>
  </si>
  <si>
    <t>P-value</t>
  </si>
  <si>
    <t>Partial Chr</t>
  </si>
  <si>
    <t>Full Chr</t>
  </si>
  <si>
    <t>Total</t>
  </si>
  <si>
    <t>ChrR</t>
  </si>
  <si>
    <t>Chr7</t>
  </si>
  <si>
    <t>Chr6</t>
  </si>
  <si>
    <t>Chr5</t>
  </si>
  <si>
    <t>Chr4</t>
  </si>
  <si>
    <t>Chr3</t>
  </si>
  <si>
    <t>Chr2</t>
  </si>
  <si>
    <t>Chr1</t>
  </si>
  <si>
    <t>Avg # LOH/Strain/Transfo</t>
  </si>
  <si>
    <t>Avg # Aneuploidy/Strain/Transfo</t>
  </si>
  <si>
    <t>PERCENTAGES</t>
  </si>
  <si>
    <t>RAW ANALYSIS</t>
  </si>
  <si>
    <t>5L</t>
  </si>
  <si>
    <t>4R</t>
  </si>
  <si>
    <t>2R</t>
  </si>
  <si>
    <t>2L</t>
  </si>
  <si>
    <t>RL</t>
  </si>
  <si>
    <t>7L</t>
  </si>
  <si>
    <t>6L</t>
  </si>
  <si>
    <t>5R</t>
  </si>
  <si>
    <t>1R</t>
  </si>
  <si>
    <t>1L</t>
  </si>
  <si>
    <t>RR</t>
  </si>
  <si>
    <t>7R</t>
  </si>
  <si>
    <t>3R</t>
  </si>
  <si>
    <t>4L</t>
  </si>
  <si>
    <t>3L</t>
  </si>
  <si>
    <t>BFP/GFP Location</t>
  </si>
  <si>
    <t>Total LOH</t>
  </si>
  <si>
    <t>Total Aneu.</t>
  </si>
  <si>
    <t>GCR Total</t>
  </si>
  <si>
    <t>LOH</t>
  </si>
  <si>
    <t>Aneuploidies</t>
  </si>
  <si>
    <t>LOH/Strain/Transfo</t>
  </si>
  <si>
    <t>Aneuploidies/Strain/Transfo</t>
  </si>
  <si>
    <t>Avg # LOH/Strain</t>
  </si>
  <si>
    <t>Avg # Aneuploidy/Strain</t>
  </si>
  <si>
    <t>Presence of GCR</t>
  </si>
  <si>
    <t>STATISTCS</t>
  </si>
  <si>
    <t>AVERAGE/STRAIN/TRANSFORMATION</t>
  </si>
  <si>
    <t>AVERAGE/STRAIN</t>
  </si>
  <si>
    <t>Partial</t>
  </si>
  <si>
    <t>Full</t>
  </si>
  <si>
    <t>Aneuploidy</t>
  </si>
  <si>
    <t>CEC5752</t>
  </si>
  <si>
    <t>CEC5753</t>
  </si>
  <si>
    <t>CEC5754</t>
  </si>
  <si>
    <t>CEC5755</t>
  </si>
  <si>
    <t>CEC5756</t>
  </si>
  <si>
    <t>CEC5757</t>
  </si>
  <si>
    <t>CEC5758</t>
  </si>
  <si>
    <t>CEC5759</t>
  </si>
  <si>
    <t>CEC5760</t>
  </si>
  <si>
    <t>CEC5761</t>
  </si>
  <si>
    <t>CEC5762</t>
  </si>
  <si>
    <t>CEC5763</t>
  </si>
  <si>
    <t>CEC5764</t>
  </si>
  <si>
    <t>CEC5765</t>
  </si>
  <si>
    <t>CEC5766</t>
  </si>
  <si>
    <t>CEC5767</t>
  </si>
  <si>
    <t>CEC5768</t>
  </si>
  <si>
    <t>CEC5769</t>
  </si>
  <si>
    <t>CEC5770</t>
  </si>
  <si>
    <t>CEC5771</t>
  </si>
  <si>
    <t>CEC5772</t>
  </si>
  <si>
    <t>CEC5773</t>
  </si>
  <si>
    <t>CEC5774</t>
  </si>
  <si>
    <t>CEC5775</t>
  </si>
  <si>
    <t>CEC5776</t>
  </si>
  <si>
    <t>CEC5777</t>
  </si>
  <si>
    <t>CEC5778</t>
  </si>
  <si>
    <t>CEC5779</t>
  </si>
  <si>
    <t>CEC5780</t>
  </si>
  <si>
    <t>CEC5781</t>
  </si>
  <si>
    <t>CEC5783</t>
  </si>
  <si>
    <t>CEC5785</t>
  </si>
  <si>
    <t>CEC5787</t>
  </si>
  <si>
    <t>CEC5789</t>
  </si>
  <si>
    <t>CEC5791</t>
  </si>
  <si>
    <t>CEC5793</t>
  </si>
  <si>
    <t>CEC5795</t>
  </si>
  <si>
    <t>CEC5801</t>
  </si>
  <si>
    <t>CEC5803</t>
  </si>
  <si>
    <t>CEC5805</t>
  </si>
  <si>
    <t>CEC5807</t>
  </si>
  <si>
    <t>CEC5809</t>
  </si>
  <si>
    <t>CEC5811</t>
  </si>
  <si>
    <t>CEC5813</t>
  </si>
  <si>
    <t>CEC5815</t>
  </si>
  <si>
    <t>CEC5817</t>
  </si>
  <si>
    <t>CEC5819</t>
  </si>
  <si>
    <t>CEC5821</t>
  </si>
  <si>
    <t>CEC5823</t>
  </si>
  <si>
    <t>CEC5825</t>
  </si>
  <si>
    <t>CEC5827</t>
  </si>
  <si>
    <t>CEC5829</t>
  </si>
  <si>
    <t>CEC5831</t>
  </si>
  <si>
    <t>CEC5833</t>
  </si>
  <si>
    <t>CEC5835</t>
  </si>
  <si>
    <t>CEC5837</t>
  </si>
  <si>
    <t>CEC5839</t>
  </si>
  <si>
    <t>Strain</t>
  </si>
  <si>
    <t>Chr affected by
at least 1 genomic change</t>
  </si>
  <si>
    <t>Strains displaying
at least 1 genomic change</t>
  </si>
  <si>
    <t>Strains displaying
no obvious genomic change</t>
  </si>
  <si>
    <t># Genomic change</t>
  </si>
  <si>
    <t>% Genomic change</t>
  </si>
  <si>
    <t>Total Chr w Genomic changes</t>
  </si>
  <si>
    <t>Chr w No Genomic change</t>
  </si>
  <si>
    <t>% Chr w Genomic changes</t>
  </si>
  <si>
    <t>% w No Genomic change</t>
  </si>
  <si>
    <t>Total Chr w Genomic change</t>
  </si>
  <si>
    <t>Chr Analysis of Genomic change</t>
  </si>
  <si>
    <t>Avg # Genomic change/Strain/Transfo</t>
  </si>
  <si>
    <t>Genomic change Total</t>
  </si>
  <si>
    <t>Total Genomic change/Strain/Transfo</t>
  </si>
  <si>
    <t>Avg # Genomic change/Strain</t>
  </si>
  <si>
    <t># Chr w Genomic change</t>
  </si>
  <si>
    <t>Distribution of Genomic change types</t>
  </si>
  <si>
    <t>How many Genomic change per strain</t>
  </si>
  <si>
    <t>Total Genomic change</t>
  </si>
  <si>
    <t>Frequency of Genomic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</si>
</sst>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lightUp">
        <bgColor theme="5" tint="0.39997558519241921"/>
      </patternFill>
    </fill>
    <fill>
      <patternFill patternType="solid">
        <fgColor rgb="FF8BE1FF"/>
        <bgColor indexed="64"/>
      </patternFill>
    </fill>
    <fill>
      <patternFill patternType="lightUp">
        <fgColor auto="1"/>
        <bgColor rgb="FF8BE1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lightUp"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2" fontId="1" fillId="0" borderId="0" xfId="1" applyNumberFormat="1"/>
    <xf numFmtId="164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1" fillId="0" borderId="1" xfId="1" applyBorder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1" xfId="1" applyFont="1" applyBorder="1"/>
    <xf numFmtId="0" fontId="4" fillId="0" borderId="2" xfId="1" applyFont="1" applyBorder="1" applyAlignment="1">
      <alignment vertical="center"/>
    </xf>
    <xf numFmtId="2" fontId="3" fillId="0" borderId="1" xfId="1" applyNumberFormat="1" applyFont="1" applyBorder="1"/>
    <xf numFmtId="0" fontId="2" fillId="2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5" borderId="3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/>
    <xf numFmtId="0" fontId="2" fillId="0" borderId="0" xfId="1" applyFont="1" applyAlignment="1">
      <alignment horizontal="right"/>
    </xf>
    <xf numFmtId="164" fontId="1" fillId="0" borderId="1" xfId="1" applyNumberFormat="1" applyBorder="1"/>
    <xf numFmtId="0" fontId="2" fillId="0" borderId="1" xfId="1" applyFont="1" applyBorder="1" applyAlignment="1">
      <alignment horizontal="right"/>
    </xf>
    <xf numFmtId="164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0" fontId="2" fillId="0" borderId="6" xfId="1" applyFont="1" applyBorder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5" borderId="1" xfId="1" applyFont="1" applyFill="1" applyBorder="1" applyAlignment="1">
      <alignment vertical="center"/>
    </xf>
    <xf numFmtId="2" fontId="1" fillId="0" borderId="1" xfId="1" applyNumberFormat="1" applyBorder="1" applyAlignment="1">
      <alignment horizontal="center"/>
    </xf>
    <xf numFmtId="0" fontId="1" fillId="6" borderId="1" xfId="1" applyFill="1" applyBorder="1" applyAlignment="1">
      <alignment horizontal="center"/>
    </xf>
    <xf numFmtId="0" fontId="1" fillId="7" borderId="1" xfId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7" borderId="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7" borderId="3" xfId="1" applyFill="1" applyBorder="1" applyAlignment="1">
      <alignment horizontal="center"/>
    </xf>
    <xf numFmtId="0" fontId="1" fillId="8" borderId="3" xfId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7" borderId="11" xfId="1" applyFill="1" applyBorder="1"/>
    <xf numFmtId="0" fontId="1" fillId="2" borderId="11" xfId="1" applyFill="1" applyBorder="1"/>
    <xf numFmtId="0" fontId="3" fillId="0" borderId="11" xfId="1" applyFont="1" applyBorder="1"/>
    <xf numFmtId="0" fontId="1" fillId="7" borderId="12" xfId="1" applyFill="1" applyBorder="1"/>
    <xf numFmtId="0" fontId="2" fillId="0" borderId="11" xfId="1" applyFont="1" applyBorder="1" applyAlignment="1">
      <alignment horizontal="center"/>
    </xf>
    <xf numFmtId="0" fontId="1" fillId="7" borderId="1" xfId="1" applyFill="1" applyBorder="1"/>
    <xf numFmtId="0" fontId="1" fillId="7" borderId="8" xfId="1" applyFill="1" applyBorder="1"/>
    <xf numFmtId="0" fontId="1" fillId="2" borderId="1" xfId="1" applyFill="1" applyBorder="1"/>
    <xf numFmtId="0" fontId="1" fillId="2" borderId="8" xfId="1" applyFill="1" applyBorder="1"/>
    <xf numFmtId="0" fontId="1" fillId="8" borderId="1" xfId="1" applyFill="1" applyBorder="1"/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9" borderId="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164" fontId="1" fillId="0" borderId="1" xfId="1" applyNumberForma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 textRotation="90"/>
    </xf>
    <xf numFmtId="0" fontId="4" fillId="0" borderId="4" xfId="1" applyFont="1" applyBorder="1" applyAlignment="1">
      <alignment horizontal="center" vertical="center" textRotation="90"/>
    </xf>
    <xf numFmtId="0" fontId="4" fillId="0" borderId="3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 vertical="center" textRotation="90"/>
    </xf>
    <xf numFmtId="0" fontId="2" fillId="0" borderId="4" xfId="1" applyFont="1" applyBorder="1" applyAlignment="1">
      <alignment horizontal="center" vertical="center" textRotation="90"/>
    </xf>
    <xf numFmtId="0" fontId="2" fillId="0" borderId="7" xfId="1" applyFont="1" applyBorder="1" applyAlignment="1">
      <alignment horizontal="center" vertical="center" textRotation="90"/>
    </xf>
    <xf numFmtId="0" fontId="2" fillId="0" borderId="10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 textRotation="90"/>
    </xf>
    <xf numFmtId="2" fontId="1" fillId="0" borderId="1" xfId="1" applyNumberForma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90"/>
    </xf>
    <xf numFmtId="0" fontId="6" fillId="0" borderId="1" xfId="1" applyFont="1" applyBorder="1" applyAlignment="1">
      <alignment horizontal="center" vertical="center" textRotation="90"/>
    </xf>
    <xf numFmtId="0" fontId="6" fillId="0" borderId="10" xfId="1" applyFont="1" applyBorder="1" applyAlignment="1">
      <alignment horizontal="center" vertical="center" textRotation="90"/>
    </xf>
    <xf numFmtId="0" fontId="6" fillId="0" borderId="11" xfId="1" applyFont="1" applyBorder="1" applyAlignment="1">
      <alignment horizontal="center" vertical="center" textRotation="90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474019205124"/>
          <c:y val="0.0475209862451151"/>
          <c:w val="0.476897990532099"/>
          <c:h val="0.83749582381259"/>
        </c:manualLayout>
      </c:layout>
      <c:barChart>
        <c:barDir val="col"/>
        <c:grouping val="percentStacked"/>
        <c:varyColors val="0"/>
        <c:ser>
          <c:idx val="3"/>
          <c:order val="0"/>
          <c:tx>
            <c:v>&gt;3 genomic changes</c:v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S6-Analysis'!$B$112:$C$112</c:f>
              <c:strCache>
                <c:ptCount val="2"/>
                <c:pt idx="0">
                  <c:v>-</c:v>
                </c:pt>
                <c:pt idx="1">
                  <c:v>+</c:v>
                </c:pt>
              </c:strCache>
            </c:strRef>
          </c:cat>
          <c:val>
            <c:numRef>
              <c:f>('Table S6-Analysis'!$F$118,'Table S6-Analysis'!$F$122)</c:f>
              <c:numCache>
                <c:formatCode>0.0</c:formatCode>
                <c:ptCount val="2"/>
                <c:pt idx="0">
                  <c:v>30.0</c:v>
                </c:pt>
                <c:pt idx="1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93-46CF-A4D7-8DF859BA8BA6}"/>
            </c:ext>
          </c:extLst>
        </c:ser>
        <c:ser>
          <c:idx val="2"/>
          <c:order val="1"/>
          <c:tx>
            <c:v>2 genomic changes</c:v>
          </c:tx>
          <c:spPr>
            <a:solidFill>
              <a:srgbClr val="C00000">
                <a:alpha val="5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S6-Analysis'!$B$112:$C$112</c:f>
              <c:strCache>
                <c:ptCount val="2"/>
                <c:pt idx="0">
                  <c:v>-</c:v>
                </c:pt>
                <c:pt idx="1">
                  <c:v>+</c:v>
                </c:pt>
              </c:strCache>
            </c:strRef>
          </c:cat>
          <c:val>
            <c:numRef>
              <c:f>('Table S6-Analysis'!$F$117,'Table S6-Analysis'!$F$121)</c:f>
              <c:numCache>
                <c:formatCode>0.0</c:formatCode>
                <c:ptCount val="2"/>
                <c:pt idx="0">
                  <c:v>10.0</c:v>
                </c:pt>
                <c:pt idx="1">
                  <c:v>3.703703703703703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93-46CF-A4D7-8DF859BA8BA6}"/>
            </c:ext>
          </c:extLst>
        </c:ser>
        <c:ser>
          <c:idx val="1"/>
          <c:order val="2"/>
          <c:tx>
            <c:v>1 genomic change</c:v>
          </c:tx>
          <c:spPr>
            <a:solidFill>
              <a:srgbClr val="C00000">
                <a:alpha val="15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S6-Analysis'!$B$112:$C$112</c:f>
              <c:strCache>
                <c:ptCount val="2"/>
                <c:pt idx="0">
                  <c:v>-</c:v>
                </c:pt>
                <c:pt idx="1">
                  <c:v>+</c:v>
                </c:pt>
              </c:strCache>
            </c:strRef>
          </c:cat>
          <c:val>
            <c:numRef>
              <c:f>('Table S6-Analysis'!$F$116,'Table S6-Analysis'!$F$120)</c:f>
              <c:numCache>
                <c:formatCode>0.0</c:formatCode>
                <c:ptCount val="2"/>
                <c:pt idx="0">
                  <c:v>20.0</c:v>
                </c:pt>
                <c:pt idx="1">
                  <c:v>29.62962962962963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93-46CF-A4D7-8DF859BA8BA6}"/>
            </c:ext>
          </c:extLst>
        </c:ser>
        <c:ser>
          <c:idx val="0"/>
          <c:order val="3"/>
          <c:tx>
            <c:v>No genomic change</c:v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E93-46CF-A4D7-8DF859BA8BA6}"/>
              </c:ext>
            </c:extLst>
          </c:dPt>
          <c:cat>
            <c:strRef>
              <c:f>'Table S6-Analysis'!$B$112:$C$112</c:f>
              <c:strCache>
                <c:ptCount val="2"/>
                <c:pt idx="0">
                  <c:v>-</c:v>
                </c:pt>
                <c:pt idx="1">
                  <c:v>+</c:v>
                </c:pt>
              </c:strCache>
            </c:strRef>
          </c:cat>
          <c:val>
            <c:numRef>
              <c:f>('Table S6-Analysis'!$F$115,'Table S6-Analysis'!$F$119)</c:f>
              <c:numCache>
                <c:formatCode>0.0</c:formatCode>
                <c:ptCount val="2"/>
                <c:pt idx="0">
                  <c:v>40.0</c:v>
                </c:pt>
                <c:pt idx="1">
                  <c:v>66.66666666666665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E93-46CF-A4D7-8DF859BA8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34192472"/>
        <c:axId val="2125348840"/>
      </c:barChart>
      <c:catAx>
        <c:axId val="2134192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25348840"/>
        <c:crosses val="autoZero"/>
        <c:auto val="1"/>
        <c:lblAlgn val="ctr"/>
        <c:lblOffset val="100"/>
        <c:noMultiLvlLbl val="0"/>
      </c:catAx>
      <c:valAx>
        <c:axId val="2125348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fr-FR" b="1"/>
                  <a:t>Percentage of strains 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134192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fr-FR"/>
    </a:p>
  </c:tx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05756928212733"/>
          <c:y val="0.0501433136661452"/>
          <c:w val="0.886563030853523"/>
          <c:h val="0.7663615585321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'Table S6-Analysis'!$F$125</c:f>
              <c:strCache>
                <c:ptCount val="1"/>
                <c:pt idx="0">
                  <c:v>CRISPR-Cas9-free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S6-Analysis'!$C$126:$C$128</c:f>
              <c:strCache>
                <c:ptCount val="3"/>
                <c:pt idx="0">
                  <c:v>Chr affected by_x000d_at least 1 genomic change</c:v>
                </c:pt>
                <c:pt idx="1">
                  <c:v>Strains displaying_x000d_at least 1 genomic change</c:v>
                </c:pt>
                <c:pt idx="2">
                  <c:v>Strains displaying_x000d_no obvious genomic change</c:v>
                </c:pt>
              </c:strCache>
            </c:strRef>
          </c:cat>
          <c:val>
            <c:numRef>
              <c:f>'Table S6-Analysis'!$F$126:$F$128</c:f>
              <c:numCache>
                <c:formatCode>0.0</c:formatCode>
                <c:ptCount val="3"/>
                <c:pt idx="0">
                  <c:v>25.0</c:v>
                </c:pt>
                <c:pt idx="1">
                  <c:v>60.0</c:v>
                </c:pt>
                <c:pt idx="2" formatCode="General">
                  <c:v>40.0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A6-4DA1-A63F-8E58B2075F91}"/>
            </c:ext>
          </c:extLst>
        </c:ser>
        <c:ser>
          <c:idx val="3"/>
          <c:order val="1"/>
          <c:tx>
            <c:strRef>
              <c:f>'Table S6-Analysis'!$G$125</c:f>
              <c:strCache>
                <c:ptCount val="1"/>
                <c:pt idx="0">
                  <c:v>CRISPR-Cas9-dependent</c:v>
                </c:pt>
              </c:strCache>
            </c:strRef>
          </c:tx>
          <c:spPr>
            <a:solidFill>
              <a:schemeClr val="accent2">
                <a:alpha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S6-Analysis'!$C$126:$C$128</c:f>
              <c:strCache>
                <c:ptCount val="3"/>
                <c:pt idx="0">
                  <c:v>Chr affected by_x000d_at least 1 genomic change</c:v>
                </c:pt>
                <c:pt idx="1">
                  <c:v>Strains displaying_x000d_at least 1 genomic change</c:v>
                </c:pt>
                <c:pt idx="2">
                  <c:v>Strains displaying_x000d_no obvious genomic change</c:v>
                </c:pt>
              </c:strCache>
            </c:strRef>
          </c:cat>
          <c:val>
            <c:numRef>
              <c:f>'Table S6-Analysis'!$G$126:$G$128</c:f>
              <c:numCache>
                <c:formatCode>0.0</c:formatCode>
                <c:ptCount val="3"/>
                <c:pt idx="0">
                  <c:v>4.62962962962963</c:v>
                </c:pt>
                <c:pt idx="1">
                  <c:v>33.33333333333333</c:v>
                </c:pt>
                <c:pt idx="2" formatCode="0.00">
                  <c:v>66.66666666666665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A6-4DA1-A63F-8E58B207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70141320"/>
        <c:axId val="2128585864"/>
        <c:extLst xmlns:c16r2="http://schemas.microsoft.com/office/drawing/2015/06/chart"/>
      </c:barChart>
      <c:catAx>
        <c:axId val="2070141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28585864"/>
        <c:crosses val="autoZero"/>
        <c:auto val="1"/>
        <c:lblAlgn val="ctr"/>
        <c:lblOffset val="100"/>
        <c:noMultiLvlLbl val="0"/>
      </c:catAx>
      <c:valAx>
        <c:axId val="2128585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fr-FR" b="1"/>
                  <a:t>Percentage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out"/>
        <c:tickLblPos val="nextTo"/>
        <c:spPr>
          <a:ln/>
        </c:spPr>
        <c:crossAx val="2070141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303695349085"/>
          <c:y val="0.0724068504894352"/>
          <c:w val="0.20774567047859"/>
          <c:h val="0.151807839299805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56280168625"/>
          <c:y val="0.0870886230717502"/>
          <c:w val="0.853164572439344"/>
          <c:h val="0.730419113216171"/>
        </c:manualLayout>
      </c:layout>
      <c:barChart>
        <c:barDir val="col"/>
        <c:grouping val="percentStacked"/>
        <c:varyColors val="0"/>
        <c:ser>
          <c:idx val="0"/>
          <c:order val="0"/>
          <c:tx>
            <c:v>LOH</c:v>
          </c:tx>
          <c:spPr>
            <a:pattFill prst="ltUpDiag">
              <a:fgClr>
                <a:schemeClr val="tx1"/>
              </a:fgClr>
              <a:bgClr>
                <a:srgbClr val="8BE1FF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'Table S6-Analysis'!$U$77:$AJ$78</c:f>
              <c:multiLvlStrCache>
                <c:ptCount val="16"/>
                <c:lvl>
                  <c:pt idx="0">
                    <c:v>-</c:v>
                  </c:pt>
                  <c:pt idx="1">
                    <c:v>+</c:v>
                  </c:pt>
                  <c:pt idx="2">
                    <c:v>-</c:v>
                  </c:pt>
                  <c:pt idx="3">
                    <c:v>+</c:v>
                  </c:pt>
                  <c:pt idx="4">
                    <c:v>-</c:v>
                  </c:pt>
                  <c:pt idx="5">
                    <c:v>+</c:v>
                  </c:pt>
                  <c:pt idx="6">
                    <c:v>-</c:v>
                  </c:pt>
                  <c:pt idx="7">
                    <c:v>+</c:v>
                  </c:pt>
                  <c:pt idx="8">
                    <c:v>-</c:v>
                  </c:pt>
                  <c:pt idx="9">
                    <c:v>+</c:v>
                  </c:pt>
                  <c:pt idx="10">
                    <c:v>-</c:v>
                  </c:pt>
                  <c:pt idx="11">
                    <c:v>+</c:v>
                  </c:pt>
                  <c:pt idx="12">
                    <c:v>-</c:v>
                  </c:pt>
                  <c:pt idx="13">
                    <c:v>+</c:v>
                  </c:pt>
                  <c:pt idx="14">
                    <c:v>-</c:v>
                  </c:pt>
                  <c:pt idx="15">
                    <c:v>+</c:v>
                  </c:pt>
                </c:lvl>
                <c:lvl>
                  <c:pt idx="0">
                    <c:v>Chr1</c:v>
                  </c:pt>
                  <c:pt idx="2">
                    <c:v>Chr2</c:v>
                  </c:pt>
                  <c:pt idx="4">
                    <c:v>Chr3</c:v>
                  </c:pt>
                  <c:pt idx="6">
                    <c:v>Chr4</c:v>
                  </c:pt>
                  <c:pt idx="8">
                    <c:v>Chr5</c:v>
                  </c:pt>
                  <c:pt idx="10">
                    <c:v>Chr6</c:v>
                  </c:pt>
                  <c:pt idx="12">
                    <c:v>Chr7</c:v>
                  </c:pt>
                  <c:pt idx="14">
                    <c:v>ChrR</c:v>
                  </c:pt>
                </c:lvl>
              </c:multiLvlStrCache>
            </c:multiLvlStrRef>
          </c:cat>
          <c:val>
            <c:numRef>
              <c:f>('Table S6-Analysis'!$L$66,'Table S6-Analysis'!$L$72,'Table S6-Analysis'!$M$66,'Table S6-Analysis'!$M$72,'Table S6-Analysis'!$N$66,'Table S6-Analysis'!$N$72,'Table S6-Analysis'!$O$66,'Table S6-Analysis'!$O$72,'Table S6-Analysis'!$P$66,'Table S6-Analysis'!$P$72,'Table S6-Analysis'!$Q$66,'Table S6-Analysis'!$Q$72,'Table S6-Analysis'!$R$66,'Table S6-Analysis'!$R$72,'Table S6-Analysis'!$S$66,'Table S6-Analysis'!$S$72)</c:f>
              <c:numCache>
                <c:formatCode>0.0</c:formatCode>
                <c:ptCount val="16"/>
                <c:pt idx="0">
                  <c:v>5.0</c:v>
                </c:pt>
                <c:pt idx="1">
                  <c:v>0.0</c:v>
                </c:pt>
                <c:pt idx="2">
                  <c:v>1.666666666666667</c:v>
                </c:pt>
                <c:pt idx="3">
                  <c:v>0.0</c:v>
                </c:pt>
                <c:pt idx="4">
                  <c:v>3.333333333333333</c:v>
                </c:pt>
                <c:pt idx="5">
                  <c:v>0.0</c:v>
                </c:pt>
                <c:pt idx="6">
                  <c:v>3.333333333333333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5.0</c:v>
                </c:pt>
                <c:pt idx="11">
                  <c:v>1.785714285714286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C-4939-9837-F8A0329B7652}"/>
            </c:ext>
          </c:extLst>
        </c:ser>
        <c:ser>
          <c:idx val="1"/>
          <c:order val="1"/>
          <c:tx>
            <c:v>Whole-Chr LOH</c:v>
          </c:tx>
          <c:spPr>
            <a:solidFill>
              <a:srgbClr val="8BE1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'Table S6-Analysis'!$U$77:$AJ$78</c:f>
              <c:multiLvlStrCache>
                <c:ptCount val="16"/>
                <c:lvl>
                  <c:pt idx="0">
                    <c:v>-</c:v>
                  </c:pt>
                  <c:pt idx="1">
                    <c:v>+</c:v>
                  </c:pt>
                  <c:pt idx="2">
                    <c:v>-</c:v>
                  </c:pt>
                  <c:pt idx="3">
                    <c:v>+</c:v>
                  </c:pt>
                  <c:pt idx="4">
                    <c:v>-</c:v>
                  </c:pt>
                  <c:pt idx="5">
                    <c:v>+</c:v>
                  </c:pt>
                  <c:pt idx="6">
                    <c:v>-</c:v>
                  </c:pt>
                  <c:pt idx="7">
                    <c:v>+</c:v>
                  </c:pt>
                  <c:pt idx="8">
                    <c:v>-</c:v>
                  </c:pt>
                  <c:pt idx="9">
                    <c:v>+</c:v>
                  </c:pt>
                  <c:pt idx="10">
                    <c:v>-</c:v>
                  </c:pt>
                  <c:pt idx="11">
                    <c:v>+</c:v>
                  </c:pt>
                  <c:pt idx="12">
                    <c:v>-</c:v>
                  </c:pt>
                  <c:pt idx="13">
                    <c:v>+</c:v>
                  </c:pt>
                  <c:pt idx="14">
                    <c:v>-</c:v>
                  </c:pt>
                  <c:pt idx="15">
                    <c:v>+</c:v>
                  </c:pt>
                </c:lvl>
                <c:lvl>
                  <c:pt idx="0">
                    <c:v>Chr1</c:v>
                  </c:pt>
                  <c:pt idx="2">
                    <c:v>Chr2</c:v>
                  </c:pt>
                  <c:pt idx="4">
                    <c:v>Chr3</c:v>
                  </c:pt>
                  <c:pt idx="6">
                    <c:v>Chr4</c:v>
                  </c:pt>
                  <c:pt idx="8">
                    <c:v>Chr5</c:v>
                  </c:pt>
                  <c:pt idx="10">
                    <c:v>Chr6</c:v>
                  </c:pt>
                  <c:pt idx="12">
                    <c:v>Chr7</c:v>
                  </c:pt>
                  <c:pt idx="14">
                    <c:v>ChrR</c:v>
                  </c:pt>
                </c:lvl>
              </c:multiLvlStrCache>
            </c:multiLvlStrRef>
          </c:cat>
          <c:val>
            <c:numRef>
              <c:f>('Table S6-Analysis'!$L$67,'Table S6-Analysis'!$L$73,'Table S6-Analysis'!$M$67,'Table S6-Analysis'!$M$73,'Table S6-Analysis'!$N$67,'Table S6-Analysis'!$N$73,'Table S6-Analysis'!$O$67,'Table S6-Analysis'!$O$73,'Table S6-Analysis'!$P$67,'Table S6-Analysis'!$P$73,'Table S6-Analysis'!$Q$67,'Table S6-Analysis'!$Q$73,'Table S6-Analysis'!$R$67,'Table S6-Analysis'!$R$73,'Table S6-Analysis'!$S$67,'Table S6-Analysis'!$S$73)</c:f>
              <c:numCache>
                <c:formatCode>0.0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3.571428571428571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16.66666666666666</c:v>
                </c:pt>
                <c:pt idx="9">
                  <c:v>10.71428571428571</c:v>
                </c:pt>
                <c:pt idx="10">
                  <c:v>3.333333333333333</c:v>
                </c:pt>
                <c:pt idx="11">
                  <c:v>0.0</c:v>
                </c:pt>
                <c:pt idx="12">
                  <c:v>0.0</c:v>
                </c:pt>
                <c:pt idx="13">
                  <c:v>3.571428571428571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C-4939-9837-F8A0329B7652}"/>
            </c:ext>
          </c:extLst>
        </c:ser>
        <c:ser>
          <c:idx val="4"/>
          <c:order val="2"/>
          <c:tx>
            <c:v>Partial Aneu.</c:v>
          </c:tx>
          <c:spPr>
            <a:pattFill prst="ltUpDiag">
              <a:fgClr>
                <a:schemeClr val="tx1"/>
              </a:fgClr>
              <a:bgClr>
                <a:schemeClr val="accent2">
                  <a:lumMod val="60000"/>
                  <a:lumOff val="40000"/>
                </a:schemeClr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'Table S6-Analysis'!$U$77:$AJ$78</c:f>
              <c:multiLvlStrCache>
                <c:ptCount val="16"/>
                <c:lvl>
                  <c:pt idx="0">
                    <c:v>-</c:v>
                  </c:pt>
                  <c:pt idx="1">
                    <c:v>+</c:v>
                  </c:pt>
                  <c:pt idx="2">
                    <c:v>-</c:v>
                  </c:pt>
                  <c:pt idx="3">
                    <c:v>+</c:v>
                  </c:pt>
                  <c:pt idx="4">
                    <c:v>-</c:v>
                  </c:pt>
                  <c:pt idx="5">
                    <c:v>+</c:v>
                  </c:pt>
                  <c:pt idx="6">
                    <c:v>-</c:v>
                  </c:pt>
                  <c:pt idx="7">
                    <c:v>+</c:v>
                  </c:pt>
                  <c:pt idx="8">
                    <c:v>-</c:v>
                  </c:pt>
                  <c:pt idx="9">
                    <c:v>+</c:v>
                  </c:pt>
                  <c:pt idx="10">
                    <c:v>-</c:v>
                  </c:pt>
                  <c:pt idx="11">
                    <c:v>+</c:v>
                  </c:pt>
                  <c:pt idx="12">
                    <c:v>-</c:v>
                  </c:pt>
                  <c:pt idx="13">
                    <c:v>+</c:v>
                  </c:pt>
                  <c:pt idx="14">
                    <c:v>-</c:v>
                  </c:pt>
                  <c:pt idx="15">
                    <c:v>+</c:v>
                  </c:pt>
                </c:lvl>
                <c:lvl>
                  <c:pt idx="0">
                    <c:v>Chr1</c:v>
                  </c:pt>
                  <c:pt idx="2">
                    <c:v>Chr2</c:v>
                  </c:pt>
                  <c:pt idx="4">
                    <c:v>Chr3</c:v>
                  </c:pt>
                  <c:pt idx="6">
                    <c:v>Chr4</c:v>
                  </c:pt>
                  <c:pt idx="8">
                    <c:v>Chr5</c:v>
                  </c:pt>
                  <c:pt idx="10">
                    <c:v>Chr6</c:v>
                  </c:pt>
                  <c:pt idx="12">
                    <c:v>Chr7</c:v>
                  </c:pt>
                  <c:pt idx="14">
                    <c:v>ChrR</c:v>
                  </c:pt>
                </c:lvl>
              </c:multiLvlStrCache>
            </c:multiLvlStrRef>
          </c:cat>
          <c:val>
            <c:numRef>
              <c:f>('Table S6-Analysis'!$L$68,'Table S6-Analysis'!$L$74,'Table S6-Analysis'!$M$68,'Table S6-Analysis'!$M$74,'Table S6-Analysis'!$N$68,'Table S6-Analysis'!$N$74,'Table S6-Analysis'!$O$68,'Table S6-Analysis'!$O$74,'Table S6-Analysis'!$P$68,'Table S6-Analysis'!$P$74,'Table S6-Analysis'!$Q$68,'Table S6-Analysis'!$Q$74,'Table S6-Analysis'!$R$68,'Table S6-Analysis'!$R$74,'Table S6-Analysis'!$S$68,'Table S6-Analysis'!$S$74)</c:f>
              <c:numCache>
                <c:formatCode>0.0</c:formatCode>
                <c:ptCount val="16"/>
                <c:pt idx="0">
                  <c:v>1.666666666666667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3.333333333333333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1.666666666666667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3.333333333333333</c:v>
                </c:pt>
                <c:pt idx="15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AC-4939-9837-F8A0329B7652}"/>
            </c:ext>
          </c:extLst>
        </c:ser>
        <c:ser>
          <c:idx val="5"/>
          <c:order val="3"/>
          <c:tx>
            <c:v>Aneu.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'Table S6-Analysis'!$U$77:$AJ$78</c:f>
              <c:multiLvlStrCache>
                <c:ptCount val="16"/>
                <c:lvl>
                  <c:pt idx="0">
                    <c:v>-</c:v>
                  </c:pt>
                  <c:pt idx="1">
                    <c:v>+</c:v>
                  </c:pt>
                  <c:pt idx="2">
                    <c:v>-</c:v>
                  </c:pt>
                  <c:pt idx="3">
                    <c:v>+</c:v>
                  </c:pt>
                  <c:pt idx="4">
                    <c:v>-</c:v>
                  </c:pt>
                  <c:pt idx="5">
                    <c:v>+</c:v>
                  </c:pt>
                  <c:pt idx="6">
                    <c:v>-</c:v>
                  </c:pt>
                  <c:pt idx="7">
                    <c:v>+</c:v>
                  </c:pt>
                  <c:pt idx="8">
                    <c:v>-</c:v>
                  </c:pt>
                  <c:pt idx="9">
                    <c:v>+</c:v>
                  </c:pt>
                  <c:pt idx="10">
                    <c:v>-</c:v>
                  </c:pt>
                  <c:pt idx="11">
                    <c:v>+</c:v>
                  </c:pt>
                  <c:pt idx="12">
                    <c:v>-</c:v>
                  </c:pt>
                  <c:pt idx="13">
                    <c:v>+</c:v>
                  </c:pt>
                  <c:pt idx="14">
                    <c:v>-</c:v>
                  </c:pt>
                  <c:pt idx="15">
                    <c:v>+</c:v>
                  </c:pt>
                </c:lvl>
                <c:lvl>
                  <c:pt idx="0">
                    <c:v>Chr1</c:v>
                  </c:pt>
                  <c:pt idx="2">
                    <c:v>Chr2</c:v>
                  </c:pt>
                  <c:pt idx="4">
                    <c:v>Chr3</c:v>
                  </c:pt>
                  <c:pt idx="6">
                    <c:v>Chr4</c:v>
                  </c:pt>
                  <c:pt idx="8">
                    <c:v>Chr5</c:v>
                  </c:pt>
                  <c:pt idx="10">
                    <c:v>Chr6</c:v>
                  </c:pt>
                  <c:pt idx="12">
                    <c:v>Chr7</c:v>
                  </c:pt>
                  <c:pt idx="14">
                    <c:v>ChrR</c:v>
                  </c:pt>
                </c:lvl>
              </c:multiLvlStrCache>
            </c:multiLvlStrRef>
          </c:cat>
          <c:val>
            <c:numRef>
              <c:f>('Table S6-Analysis'!$L$69,'Table S6-Analysis'!$L$75,'Table S6-Analysis'!$M$69,'Table S6-Analysis'!$M$75,'Table S6-Analysis'!$N$69,'Table S6-Analysis'!$N$75,'Table S6-Analysis'!$O$69,'Table S6-Analysis'!$O$75,'Table S6-Analysis'!$P$69,'Table S6-Analysis'!$P$75,'Table S6-Analysis'!$Q$69,'Table S6-Analysis'!$Q$75,'Table S6-Analysis'!$R$69,'Table S6-Analysis'!$R$75,'Table S6-Analysis'!$S$69,'Table S6-Analysis'!$S$75)</c:f>
              <c:numCache>
                <c:formatCode>0.0</c:formatCode>
                <c:ptCount val="16"/>
                <c:pt idx="0">
                  <c:v>16.66666666666666</c:v>
                </c:pt>
                <c:pt idx="1">
                  <c:v>7.142857142857142</c:v>
                </c:pt>
                <c:pt idx="2">
                  <c:v>26.66666666666667</c:v>
                </c:pt>
                <c:pt idx="3">
                  <c:v>3.571428571428571</c:v>
                </c:pt>
                <c:pt idx="4">
                  <c:v>26.66666666666667</c:v>
                </c:pt>
                <c:pt idx="5">
                  <c:v>0.0</c:v>
                </c:pt>
                <c:pt idx="6">
                  <c:v>10.0</c:v>
                </c:pt>
                <c:pt idx="7">
                  <c:v>0.0</c:v>
                </c:pt>
                <c:pt idx="8">
                  <c:v>6.666666666666667</c:v>
                </c:pt>
                <c:pt idx="9">
                  <c:v>3.571428571428571</c:v>
                </c:pt>
                <c:pt idx="10">
                  <c:v>16.66666666666666</c:v>
                </c:pt>
                <c:pt idx="11">
                  <c:v>0.0</c:v>
                </c:pt>
                <c:pt idx="12">
                  <c:v>13.33333333333333</c:v>
                </c:pt>
                <c:pt idx="13">
                  <c:v>0.0</c:v>
                </c:pt>
                <c:pt idx="14">
                  <c:v>20.0</c:v>
                </c:pt>
                <c:pt idx="15">
                  <c:v>3.571428571428571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AC-4939-9837-F8A0329B7652}"/>
            </c:ext>
          </c:extLst>
        </c:ser>
        <c:ser>
          <c:idx val="6"/>
          <c:order val="4"/>
          <c:tx>
            <c:v>No Genomic change</c:v>
          </c:tx>
          <c:spPr>
            <a:pattFill prst="ltDnDiag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'Table S6-Analysis'!$U$77:$AJ$78</c:f>
              <c:multiLvlStrCache>
                <c:ptCount val="16"/>
                <c:lvl>
                  <c:pt idx="0">
                    <c:v>-</c:v>
                  </c:pt>
                  <c:pt idx="1">
                    <c:v>+</c:v>
                  </c:pt>
                  <c:pt idx="2">
                    <c:v>-</c:v>
                  </c:pt>
                  <c:pt idx="3">
                    <c:v>+</c:v>
                  </c:pt>
                  <c:pt idx="4">
                    <c:v>-</c:v>
                  </c:pt>
                  <c:pt idx="5">
                    <c:v>+</c:v>
                  </c:pt>
                  <c:pt idx="6">
                    <c:v>-</c:v>
                  </c:pt>
                  <c:pt idx="7">
                    <c:v>+</c:v>
                  </c:pt>
                  <c:pt idx="8">
                    <c:v>-</c:v>
                  </c:pt>
                  <c:pt idx="9">
                    <c:v>+</c:v>
                  </c:pt>
                  <c:pt idx="10">
                    <c:v>-</c:v>
                  </c:pt>
                  <c:pt idx="11">
                    <c:v>+</c:v>
                  </c:pt>
                  <c:pt idx="12">
                    <c:v>-</c:v>
                  </c:pt>
                  <c:pt idx="13">
                    <c:v>+</c:v>
                  </c:pt>
                  <c:pt idx="14">
                    <c:v>-</c:v>
                  </c:pt>
                  <c:pt idx="15">
                    <c:v>+</c:v>
                  </c:pt>
                </c:lvl>
                <c:lvl>
                  <c:pt idx="0">
                    <c:v>Chr1</c:v>
                  </c:pt>
                  <c:pt idx="2">
                    <c:v>Chr2</c:v>
                  </c:pt>
                  <c:pt idx="4">
                    <c:v>Chr3</c:v>
                  </c:pt>
                  <c:pt idx="6">
                    <c:v>Chr4</c:v>
                  </c:pt>
                  <c:pt idx="8">
                    <c:v>Chr5</c:v>
                  </c:pt>
                  <c:pt idx="10">
                    <c:v>Chr6</c:v>
                  </c:pt>
                  <c:pt idx="12">
                    <c:v>Chr7</c:v>
                  </c:pt>
                  <c:pt idx="14">
                    <c:v>ChrR</c:v>
                  </c:pt>
                </c:lvl>
              </c:multiLvlStrCache>
            </c:multiLvlStrRef>
          </c:cat>
          <c:val>
            <c:numRef>
              <c:f>('Table S6-Analysis'!$L$71,'Table S6-Analysis'!$L$77,'Table S6-Analysis'!$M$71,'Table S6-Analysis'!$M$77,'Table S6-Analysis'!$N$71,'Table S6-Analysis'!$N$77,'Table S6-Analysis'!$O$71,'Table S6-Analysis'!$O$77,'Table S6-Analysis'!$P$71,'Table S6-Analysis'!$P$77,'Table S6-Analysis'!$Q$71,'Table S6-Analysis'!$Q$77,'Table S6-Analysis'!$R$71,'Table S6-Analysis'!$R$77,'Table S6-Analysis'!$S$71,'Table S6-Analysis'!$S$77)</c:f>
              <c:numCache>
                <c:formatCode>0.0</c:formatCode>
                <c:ptCount val="16"/>
                <c:pt idx="0">
                  <c:v>76.66666666666667</c:v>
                </c:pt>
                <c:pt idx="1">
                  <c:v>92.5925925925926</c:v>
                </c:pt>
                <c:pt idx="2">
                  <c:v>71.66666666666667</c:v>
                </c:pt>
                <c:pt idx="3">
                  <c:v>92.5925925925926</c:v>
                </c:pt>
                <c:pt idx="4">
                  <c:v>70.0</c:v>
                </c:pt>
                <c:pt idx="5">
                  <c:v>100.0</c:v>
                </c:pt>
                <c:pt idx="6">
                  <c:v>83.33333333333334</c:v>
                </c:pt>
                <c:pt idx="7">
                  <c:v>100.0</c:v>
                </c:pt>
                <c:pt idx="8">
                  <c:v>76.66666666666667</c:v>
                </c:pt>
                <c:pt idx="9">
                  <c:v>85.18518518518519</c:v>
                </c:pt>
                <c:pt idx="10">
                  <c:v>73.33333333333333</c:v>
                </c:pt>
                <c:pt idx="11">
                  <c:v>98.14814814814815</c:v>
                </c:pt>
                <c:pt idx="12">
                  <c:v>86.66666666666667</c:v>
                </c:pt>
                <c:pt idx="13">
                  <c:v>96.2962962962963</c:v>
                </c:pt>
                <c:pt idx="14">
                  <c:v>76.66666666666667</c:v>
                </c:pt>
                <c:pt idx="15">
                  <c:v>96.2962962962963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AC-4939-9837-F8A0329B7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4964408"/>
        <c:axId val="2135185496"/>
      </c:barChart>
      <c:catAx>
        <c:axId val="213496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5185496"/>
        <c:crosses val="autoZero"/>
        <c:auto val="1"/>
        <c:lblAlgn val="ctr"/>
        <c:lblOffset val="100"/>
        <c:noMultiLvlLbl val="0"/>
      </c:catAx>
      <c:valAx>
        <c:axId val="213518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Percentage of strains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out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496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7664953516712"/>
          <c:y val="0.00606123239139358"/>
          <c:w val="0.78474196103365"/>
          <c:h val="0.0733191873014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5555</xdr:colOff>
      <xdr:row>4</xdr:row>
      <xdr:rowOff>10562</xdr:rowOff>
    </xdr:from>
    <xdr:to>
      <xdr:col>8</xdr:col>
      <xdr:colOff>886867</xdr:colOff>
      <xdr:row>5</xdr:row>
      <xdr:rowOff>4235</xdr:rowOff>
    </xdr:to>
    <xdr:grpSp>
      <xdr:nvGrpSpPr>
        <xdr:cNvPr id="27" name="Grouper 26"/>
        <xdr:cNvGrpSpPr/>
      </xdr:nvGrpSpPr>
      <xdr:grpSpPr>
        <a:xfrm>
          <a:off x="8311355" y="1051962"/>
          <a:ext cx="881312" cy="184173"/>
          <a:chOff x="8311355" y="1051962"/>
          <a:chExt cx="881312" cy="184173"/>
        </a:xfrm>
      </xdr:grpSpPr>
      <xdr:sp macro="" textlink="">
        <xdr:nvSpPr>
          <xdr:cNvPr id="2" name="Right Triangle 1">
            <a:extLst>
              <a:ext uri="{FF2B5EF4-FFF2-40B4-BE49-F238E27FC236}">
                <a16:creationId xmlns:a16="http://schemas.microsoft.com/office/drawing/2014/main" xmlns="" id="{5605B510-DF1C-4993-8831-E5AE0333E50A}"/>
              </a:ext>
            </a:extLst>
          </xdr:cNvPr>
          <xdr:cNvSpPr/>
        </xdr:nvSpPr>
        <xdr:spPr>
          <a:xfrm rot="10800000">
            <a:off x="8364667" y="1056135"/>
            <a:ext cx="828000" cy="180000"/>
          </a:xfrm>
          <a:prstGeom prst="rtTriangle">
            <a:avLst/>
          </a:prstGeom>
          <a:pattFill prst="ltUpDiag">
            <a:fgClr>
              <a:schemeClr val="tx1"/>
            </a:fgClr>
            <a:bgClr>
              <a:schemeClr val="accent2">
                <a:lumMod val="60000"/>
                <a:lumOff val="40000"/>
              </a:schemeClr>
            </a:bgClr>
          </a:patt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  <xdr:sp macro="" textlink="">
        <xdr:nvSpPr>
          <xdr:cNvPr id="3" name="Right Triangle 2">
            <a:extLst>
              <a:ext uri="{FF2B5EF4-FFF2-40B4-BE49-F238E27FC236}">
                <a16:creationId xmlns:a16="http://schemas.microsoft.com/office/drawing/2014/main" xmlns="" id="{BE6DC639-D9C4-4D99-BCCC-82B3A5A51FDD}"/>
              </a:ext>
            </a:extLst>
          </xdr:cNvPr>
          <xdr:cNvSpPr/>
        </xdr:nvSpPr>
        <xdr:spPr>
          <a:xfrm>
            <a:off x="8311355" y="1051962"/>
            <a:ext cx="828000" cy="180000"/>
          </a:xfrm>
          <a:prstGeom prst="rtTriangle">
            <a:avLst/>
          </a:prstGeom>
          <a:pattFill prst="ltUpDiag">
            <a:fgClr>
              <a:schemeClr val="tx1"/>
            </a:fgClr>
            <a:bgClr>
              <a:srgbClr val="93E3FF"/>
            </a:bgClr>
          </a:patt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7</xdr:col>
      <xdr:colOff>888752</xdr:colOff>
      <xdr:row>9</xdr:row>
      <xdr:rowOff>9967</xdr:rowOff>
    </xdr:from>
    <xdr:to>
      <xdr:col>9</xdr:col>
      <xdr:colOff>10752</xdr:colOff>
      <xdr:row>9</xdr:row>
      <xdr:rowOff>189967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EA40020D-122F-4D76-BE99-EBBCA42955C5}"/>
            </a:ext>
          </a:extLst>
        </xdr:cNvPr>
        <xdr:cNvSpPr>
          <a:spLocks/>
        </xdr:cNvSpPr>
      </xdr:nvSpPr>
      <xdr:spPr>
        <a:xfrm>
          <a:off x="8305552" y="2003867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887986</xdr:colOff>
      <xdr:row>10</xdr:row>
      <xdr:rowOff>7376</xdr:rowOff>
    </xdr:from>
    <xdr:to>
      <xdr:col>7</xdr:col>
      <xdr:colOff>9986</xdr:colOff>
      <xdr:row>10</xdr:row>
      <xdr:rowOff>187376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B9D9EBEB-580C-454A-B2B6-AD792581BDAC}"/>
            </a:ext>
          </a:extLst>
        </xdr:cNvPr>
        <xdr:cNvSpPr>
          <a:spLocks/>
        </xdr:cNvSpPr>
      </xdr:nvSpPr>
      <xdr:spPr>
        <a:xfrm>
          <a:off x="6526786" y="2191776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chemeClr val="accent2">
              <a:lumMod val="60000"/>
              <a:lumOff val="40000"/>
            </a:schemeClr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2976</xdr:colOff>
      <xdr:row>12</xdr:row>
      <xdr:rowOff>14432</xdr:rowOff>
    </xdr:from>
    <xdr:to>
      <xdr:col>5</xdr:col>
      <xdr:colOff>13976</xdr:colOff>
      <xdr:row>13</xdr:row>
      <xdr:rowOff>3932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42AEC4A-B4C8-4C11-A979-439CE984B27D}"/>
            </a:ext>
          </a:extLst>
        </xdr:cNvPr>
        <xdr:cNvSpPr>
          <a:spLocks/>
        </xdr:cNvSpPr>
      </xdr:nvSpPr>
      <xdr:spPr>
        <a:xfrm>
          <a:off x="4752776" y="2579832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882325</xdr:colOff>
      <xdr:row>16</xdr:row>
      <xdr:rowOff>7997</xdr:rowOff>
    </xdr:from>
    <xdr:to>
      <xdr:col>7</xdr:col>
      <xdr:colOff>4325</xdr:colOff>
      <xdr:row>16</xdr:row>
      <xdr:rowOff>187997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5E5643B2-FB51-4D28-B7A1-4329C17C5416}"/>
            </a:ext>
          </a:extLst>
        </xdr:cNvPr>
        <xdr:cNvSpPr>
          <a:spLocks/>
        </xdr:cNvSpPr>
      </xdr:nvSpPr>
      <xdr:spPr>
        <a:xfrm>
          <a:off x="6521125" y="3335397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chemeClr val="accent2">
              <a:lumMod val="60000"/>
              <a:lumOff val="40000"/>
            </a:schemeClr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5950</xdr:colOff>
      <xdr:row>19</xdr:row>
      <xdr:rowOff>3964</xdr:rowOff>
    </xdr:from>
    <xdr:to>
      <xdr:col>4</xdr:col>
      <xdr:colOff>16950</xdr:colOff>
      <xdr:row>19</xdr:row>
      <xdr:rowOff>183964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8FFF35F3-2D8E-41E7-8FEC-BC7BB2B5A8BE}"/>
            </a:ext>
          </a:extLst>
        </xdr:cNvPr>
        <xdr:cNvSpPr>
          <a:spLocks/>
        </xdr:cNvSpPr>
      </xdr:nvSpPr>
      <xdr:spPr>
        <a:xfrm>
          <a:off x="3866750" y="3902864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5950</xdr:colOff>
      <xdr:row>20</xdr:row>
      <xdr:rowOff>9529</xdr:rowOff>
    </xdr:from>
    <xdr:to>
      <xdr:col>4</xdr:col>
      <xdr:colOff>16950</xdr:colOff>
      <xdr:row>20</xdr:row>
      <xdr:rowOff>189529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BE78C5E-70CD-4459-9541-49B0A97F5093}"/>
            </a:ext>
          </a:extLst>
        </xdr:cNvPr>
        <xdr:cNvSpPr>
          <a:spLocks/>
        </xdr:cNvSpPr>
      </xdr:nvSpPr>
      <xdr:spPr>
        <a:xfrm>
          <a:off x="3866750" y="4098929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chemeClr val="accent2">
              <a:lumMod val="60000"/>
              <a:lumOff val="40000"/>
            </a:schemeClr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4735</xdr:colOff>
      <xdr:row>20</xdr:row>
      <xdr:rowOff>9529</xdr:rowOff>
    </xdr:from>
    <xdr:to>
      <xdr:col>6</xdr:col>
      <xdr:colOff>15735</xdr:colOff>
      <xdr:row>20</xdr:row>
      <xdr:rowOff>189529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28A12FFB-A59A-4711-8EEE-665C63617B59}"/>
            </a:ext>
          </a:extLst>
        </xdr:cNvPr>
        <xdr:cNvSpPr>
          <a:spLocks/>
        </xdr:cNvSpPr>
      </xdr:nvSpPr>
      <xdr:spPr>
        <a:xfrm>
          <a:off x="5643535" y="4098929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15753</xdr:colOff>
      <xdr:row>24</xdr:row>
      <xdr:rowOff>14354</xdr:rowOff>
    </xdr:from>
    <xdr:to>
      <xdr:col>8</xdr:col>
      <xdr:colOff>881119</xdr:colOff>
      <xdr:row>24</xdr:row>
      <xdr:rowOff>190004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94370CAF-C28F-4CB3-A1FB-C75175875840}"/>
            </a:ext>
          </a:extLst>
        </xdr:cNvPr>
        <xdr:cNvGrpSpPr/>
      </xdr:nvGrpSpPr>
      <xdr:grpSpPr>
        <a:xfrm>
          <a:off x="8321553" y="4865754"/>
          <a:ext cx="865366" cy="175650"/>
          <a:chOff x="7637937" y="4965590"/>
          <a:chExt cx="818044" cy="206834"/>
        </a:xfrm>
      </xdr:grpSpPr>
      <xdr:sp macro="" textlink="">
        <xdr:nvSpPr>
          <xdr:cNvPr id="13" name="Right Triangle 12">
            <a:extLst>
              <a:ext uri="{FF2B5EF4-FFF2-40B4-BE49-F238E27FC236}">
                <a16:creationId xmlns:a16="http://schemas.microsoft.com/office/drawing/2014/main" xmlns="" id="{2E33C703-9741-4538-813D-1C18282DB0C1}"/>
              </a:ext>
            </a:extLst>
          </xdr:cNvPr>
          <xdr:cNvSpPr/>
        </xdr:nvSpPr>
        <xdr:spPr>
          <a:xfrm rot="10800000">
            <a:off x="7638700" y="4965590"/>
            <a:ext cx="817281" cy="198288"/>
          </a:xfrm>
          <a:prstGeom prst="rtTriangle">
            <a:avLst/>
          </a:prstGeom>
          <a:solidFill>
            <a:schemeClr val="accent2">
              <a:lumMod val="60000"/>
              <a:lumOff val="40000"/>
            </a:schemeClr>
          </a:solid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  <xdr:sp macro="" textlink="">
        <xdr:nvSpPr>
          <xdr:cNvPr id="14" name="Right Triangle 13">
            <a:extLst>
              <a:ext uri="{FF2B5EF4-FFF2-40B4-BE49-F238E27FC236}">
                <a16:creationId xmlns:a16="http://schemas.microsoft.com/office/drawing/2014/main" xmlns="" id="{3FE67187-2F9C-45F8-9A0A-EE6F6B5FAB0B}"/>
              </a:ext>
            </a:extLst>
          </xdr:cNvPr>
          <xdr:cNvSpPr/>
        </xdr:nvSpPr>
        <xdr:spPr>
          <a:xfrm>
            <a:off x="7637937" y="4974353"/>
            <a:ext cx="815529" cy="198071"/>
          </a:xfrm>
          <a:prstGeom prst="rtTriangle">
            <a:avLst/>
          </a:prstGeom>
          <a:pattFill prst="ltUpDiag">
            <a:fgClr>
              <a:schemeClr val="tx1"/>
            </a:fgClr>
            <a:bgClr>
              <a:srgbClr val="93E3FF"/>
            </a:bgClr>
          </a:patt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2</xdr:col>
      <xdr:colOff>1962147</xdr:colOff>
      <xdr:row>26</xdr:row>
      <xdr:rowOff>7386</xdr:rowOff>
    </xdr:from>
    <xdr:to>
      <xdr:col>4</xdr:col>
      <xdr:colOff>4647</xdr:colOff>
      <xdr:row>26</xdr:row>
      <xdr:rowOff>187386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36F26F07-8E40-4BCF-B30C-66A65775DA6B}"/>
            </a:ext>
          </a:extLst>
        </xdr:cNvPr>
        <xdr:cNvSpPr>
          <a:spLocks/>
        </xdr:cNvSpPr>
      </xdr:nvSpPr>
      <xdr:spPr>
        <a:xfrm>
          <a:off x="3854447" y="5239786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CA" sz="1100"/>
            <a:t/>
          </a:r>
        </a:p>
      </xdr:txBody>
    </xdr:sp>
    <xdr:clientData/>
  </xdr:twoCellAnchor>
  <xdr:twoCellAnchor>
    <xdr:from>
      <xdr:col>2</xdr:col>
      <xdr:colOff>1953150</xdr:colOff>
      <xdr:row>28</xdr:row>
      <xdr:rowOff>5777</xdr:rowOff>
    </xdr:from>
    <xdr:to>
      <xdr:col>4</xdr:col>
      <xdr:colOff>1304</xdr:colOff>
      <xdr:row>28</xdr:row>
      <xdr:rowOff>186868</xdr:rowOff>
    </xdr:to>
    <xdr:grpSp>
      <xdr:nvGrpSpPr>
        <xdr:cNvPr id="29" name="Grouper 28"/>
        <xdr:cNvGrpSpPr/>
      </xdr:nvGrpSpPr>
      <xdr:grpSpPr>
        <a:xfrm>
          <a:off x="3845450" y="5619177"/>
          <a:ext cx="905654" cy="181091"/>
          <a:chOff x="3845450" y="5619177"/>
          <a:chExt cx="905654" cy="181091"/>
        </a:xfrm>
      </xdr:grpSpPr>
      <xdr:sp macro="" textlink="">
        <xdr:nvSpPr>
          <xdr:cNvPr id="16" name="Right Triangle 15">
            <a:extLst>
              <a:ext uri="{FF2B5EF4-FFF2-40B4-BE49-F238E27FC236}">
                <a16:creationId xmlns:a16="http://schemas.microsoft.com/office/drawing/2014/main" xmlns="" id="{BFE7425F-6F70-4999-BD71-DB052CE5F641}"/>
              </a:ext>
            </a:extLst>
          </xdr:cNvPr>
          <xdr:cNvSpPr/>
        </xdr:nvSpPr>
        <xdr:spPr>
          <a:xfrm rot="10800000">
            <a:off x="3845450" y="5622929"/>
            <a:ext cx="899999" cy="175973"/>
          </a:xfrm>
          <a:prstGeom prst="rtTriangle">
            <a:avLst/>
          </a:prstGeom>
          <a:solidFill>
            <a:schemeClr val="accent2">
              <a:lumMod val="60000"/>
              <a:lumOff val="40000"/>
            </a:schemeClr>
          </a:solid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  <xdr:sp macro="" textlink="">
        <xdr:nvSpPr>
          <xdr:cNvPr id="17" name="Right Triangle 16">
            <a:extLst>
              <a:ext uri="{FF2B5EF4-FFF2-40B4-BE49-F238E27FC236}">
                <a16:creationId xmlns:a16="http://schemas.microsoft.com/office/drawing/2014/main" xmlns="" id="{6A8321C2-6939-4A25-A092-138CE0A9B521}"/>
              </a:ext>
            </a:extLst>
          </xdr:cNvPr>
          <xdr:cNvSpPr/>
        </xdr:nvSpPr>
        <xdr:spPr>
          <a:xfrm>
            <a:off x="3869737" y="5619177"/>
            <a:ext cx="881367" cy="181091"/>
          </a:xfrm>
          <a:prstGeom prst="rtTriangle">
            <a:avLst/>
          </a:prstGeom>
          <a:pattFill prst="ltUpDiag">
            <a:fgClr>
              <a:schemeClr val="tx1"/>
            </a:fgClr>
            <a:bgClr>
              <a:srgbClr val="93E3FF"/>
            </a:bgClr>
          </a:patt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6</xdr:col>
      <xdr:colOff>804</xdr:colOff>
      <xdr:row>33</xdr:row>
      <xdr:rowOff>17502</xdr:rowOff>
    </xdr:from>
    <xdr:to>
      <xdr:col>7</xdr:col>
      <xdr:colOff>11804</xdr:colOff>
      <xdr:row>33</xdr:row>
      <xdr:rowOff>197502</xdr:rowOff>
    </xdr:to>
    <xdr:sp macro="" textlink="">
      <xdr:nvSpPr>
        <xdr:cNvPr id="18" name="Right Triangle 17">
          <a:extLst>
            <a:ext uri="{FF2B5EF4-FFF2-40B4-BE49-F238E27FC236}">
              <a16:creationId xmlns:a16="http://schemas.microsoft.com/office/drawing/2014/main" xmlns="" id="{3AF04FE7-AAA6-4285-A0AF-7AA38F070DE5}"/>
            </a:ext>
          </a:extLst>
        </xdr:cNvPr>
        <xdr:cNvSpPr/>
      </xdr:nvSpPr>
      <xdr:spPr>
        <a:xfrm>
          <a:off x="6528604" y="6583402"/>
          <a:ext cx="900000" cy="180000"/>
        </a:xfrm>
        <a:prstGeom prst="rtTriangle">
          <a:avLst/>
        </a:prstGeom>
        <a:pattFill prst="ltUpDiag">
          <a:fgClr>
            <a:schemeClr val="tx1"/>
          </a:fgClr>
          <a:bgClr>
            <a:srgbClr val="93E3FF"/>
          </a:bgClr>
        </a:pattFill>
        <a:ln w="3175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877564</xdr:colOff>
      <xdr:row>33</xdr:row>
      <xdr:rowOff>10957</xdr:rowOff>
    </xdr:from>
    <xdr:to>
      <xdr:col>6</xdr:col>
      <xdr:colOff>888564</xdr:colOff>
      <xdr:row>33</xdr:row>
      <xdr:rowOff>190957</xdr:rowOff>
    </xdr:to>
    <xdr:sp macro="" textlink="">
      <xdr:nvSpPr>
        <xdr:cNvPr id="19" name="Right Triangle 18">
          <a:extLst>
            <a:ext uri="{FF2B5EF4-FFF2-40B4-BE49-F238E27FC236}">
              <a16:creationId xmlns:a16="http://schemas.microsoft.com/office/drawing/2014/main" xmlns="" id="{97909686-5E80-4CCB-ABF8-F095BFB30C49}"/>
            </a:ext>
          </a:extLst>
        </xdr:cNvPr>
        <xdr:cNvSpPr/>
      </xdr:nvSpPr>
      <xdr:spPr>
        <a:xfrm rot="10800000">
          <a:off x="6516364" y="6576857"/>
          <a:ext cx="900000" cy="180000"/>
        </a:xfrm>
        <a:prstGeom prst="rtTriangle">
          <a:avLst/>
        </a:prstGeom>
        <a:pattFill prst="ltUpDiag">
          <a:fgClr>
            <a:schemeClr val="tx1"/>
          </a:fgClr>
          <a:bgClr>
            <a:srgbClr val="93E3FF"/>
          </a:bgClr>
        </a:pattFill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9229</xdr:colOff>
      <xdr:row>56</xdr:row>
      <xdr:rowOff>1793</xdr:rowOff>
    </xdr:from>
    <xdr:to>
      <xdr:col>9</xdr:col>
      <xdr:colOff>20229</xdr:colOff>
      <xdr:row>56</xdr:row>
      <xdr:rowOff>181793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A9366D8E-FFF9-4B2D-AC9C-5EB2D8A6731A}"/>
            </a:ext>
          </a:extLst>
        </xdr:cNvPr>
        <xdr:cNvSpPr>
          <a:spLocks/>
        </xdr:cNvSpPr>
      </xdr:nvSpPr>
      <xdr:spPr>
        <a:xfrm>
          <a:off x="8315029" y="10974593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rgbClr val="93E3FF"/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12296</xdr:colOff>
      <xdr:row>16</xdr:row>
      <xdr:rowOff>6479</xdr:rowOff>
    </xdr:from>
    <xdr:to>
      <xdr:col>5</xdr:col>
      <xdr:colOff>884959</xdr:colOff>
      <xdr:row>16</xdr:row>
      <xdr:rowOff>190263</xdr:rowOff>
    </xdr:to>
    <xdr:grpSp>
      <xdr:nvGrpSpPr>
        <xdr:cNvPr id="28" name="Grouper 27"/>
        <xdr:cNvGrpSpPr/>
      </xdr:nvGrpSpPr>
      <xdr:grpSpPr>
        <a:xfrm>
          <a:off x="5651096" y="3333879"/>
          <a:ext cx="872663" cy="183784"/>
          <a:chOff x="5651096" y="3333879"/>
          <a:chExt cx="872663" cy="183784"/>
        </a:xfrm>
      </xdr:grpSpPr>
      <xdr:sp macro="" textlink="">
        <xdr:nvSpPr>
          <xdr:cNvPr id="7" name="Right Triangle 6">
            <a:extLst>
              <a:ext uri="{FF2B5EF4-FFF2-40B4-BE49-F238E27FC236}">
                <a16:creationId xmlns:a16="http://schemas.microsoft.com/office/drawing/2014/main" xmlns="" id="{0B9F6E9F-BD27-4B08-AAE3-709FCBF1B8B0}"/>
              </a:ext>
            </a:extLst>
          </xdr:cNvPr>
          <xdr:cNvSpPr/>
        </xdr:nvSpPr>
        <xdr:spPr>
          <a:xfrm rot="10800000">
            <a:off x="5695759" y="3337663"/>
            <a:ext cx="828000" cy="180000"/>
          </a:xfrm>
          <a:prstGeom prst="rtTriangle">
            <a:avLst/>
          </a:prstGeom>
          <a:solidFill>
            <a:schemeClr val="accent2">
              <a:lumMod val="60000"/>
              <a:lumOff val="40000"/>
            </a:schemeClr>
          </a:solid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  <xdr:sp macro="" textlink="">
        <xdr:nvSpPr>
          <xdr:cNvPr id="21" name="Right Triangle 20">
            <a:extLst>
              <a:ext uri="{FF2B5EF4-FFF2-40B4-BE49-F238E27FC236}">
                <a16:creationId xmlns:a16="http://schemas.microsoft.com/office/drawing/2014/main" xmlns="" id="{4BF71AA9-850F-4819-B23E-87840568907F}"/>
              </a:ext>
            </a:extLst>
          </xdr:cNvPr>
          <xdr:cNvSpPr/>
        </xdr:nvSpPr>
        <xdr:spPr>
          <a:xfrm>
            <a:off x="5651096" y="3333879"/>
            <a:ext cx="828000" cy="180000"/>
          </a:xfrm>
          <a:prstGeom prst="rtTriangle">
            <a:avLst/>
          </a:prstGeom>
          <a:pattFill prst="ltUpDiag">
            <a:fgClr>
              <a:schemeClr val="tx1"/>
            </a:fgClr>
            <a:bgClr>
              <a:srgbClr val="93E3FF"/>
            </a:bgClr>
          </a:pattFill>
          <a:ln w="3175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9</xdr:col>
      <xdr:colOff>888818</xdr:colOff>
      <xdr:row>27</xdr:row>
      <xdr:rowOff>16244</xdr:rowOff>
    </xdr:from>
    <xdr:to>
      <xdr:col>11</xdr:col>
      <xdr:colOff>10818</xdr:colOff>
      <xdr:row>28</xdr:row>
      <xdr:rowOff>5744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38280864-F106-431E-8C68-679F6489CB2D}"/>
            </a:ext>
          </a:extLst>
        </xdr:cNvPr>
        <xdr:cNvSpPr>
          <a:spLocks/>
        </xdr:cNvSpPr>
      </xdr:nvSpPr>
      <xdr:spPr>
        <a:xfrm>
          <a:off x="10083618" y="5439144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chemeClr val="accent2">
              <a:lumMod val="60000"/>
              <a:lumOff val="40000"/>
            </a:schemeClr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10</xdr:col>
      <xdr:colOff>8958</xdr:colOff>
      <xdr:row>31</xdr:row>
      <xdr:rowOff>2873</xdr:rowOff>
    </xdr:from>
    <xdr:to>
      <xdr:col>11</xdr:col>
      <xdr:colOff>19958</xdr:colOff>
      <xdr:row>31</xdr:row>
      <xdr:rowOff>182873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91073DF2-C921-40D5-9CC7-2A2CF31B8DF5}"/>
            </a:ext>
          </a:extLst>
        </xdr:cNvPr>
        <xdr:cNvSpPr>
          <a:spLocks/>
        </xdr:cNvSpPr>
      </xdr:nvSpPr>
      <xdr:spPr>
        <a:xfrm>
          <a:off x="10092758" y="6187773"/>
          <a:ext cx="900000" cy="180000"/>
        </a:xfrm>
        <a:prstGeom prst="rect">
          <a:avLst/>
        </a:prstGeom>
        <a:pattFill prst="ltUpDiag">
          <a:fgClr>
            <a:schemeClr val="tx1"/>
          </a:fgClr>
          <a:bgClr>
            <a:schemeClr val="accent2">
              <a:lumMod val="60000"/>
              <a:lumOff val="40000"/>
            </a:schemeClr>
          </a:bgClr>
        </a:patt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CA" sz="1100"/>
        </a:p>
      </xdr:txBody>
    </xdr:sp>
    <xdr:clientData/>
  </xdr:twoCellAnchor>
  <xdr:twoCellAnchor>
    <xdr:from>
      <xdr:col>11</xdr:col>
      <xdr:colOff>130542</xdr:colOff>
      <xdr:row>110</xdr:row>
      <xdr:rowOff>78316</xdr:rowOff>
    </xdr:from>
    <xdr:to>
      <xdr:col>18</xdr:col>
      <xdr:colOff>169333</xdr:colOff>
      <xdr:row>129</xdr:row>
      <xdr:rowOff>145521</xdr:rowOff>
    </xdr:to>
    <xdr:graphicFrame macro="">
      <xdr:nvGraphicFramePr>
        <xdr:cNvPr id="24" name="Graphique 5">
          <a:extLst>
            <a:ext uri="{FF2B5EF4-FFF2-40B4-BE49-F238E27FC236}">
              <a16:creationId xmlns:a16="http://schemas.microsoft.com/office/drawing/2014/main" xmlns="" id="{7E00BDB8-D41D-45AD-8B0C-64643F06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674077</xdr:colOff>
      <xdr:row>129</xdr:row>
      <xdr:rowOff>97693</xdr:rowOff>
    </xdr:from>
    <xdr:to>
      <xdr:col>9</xdr:col>
      <xdr:colOff>693616</xdr:colOff>
      <xdr:row>146</xdr:row>
      <xdr:rowOff>154843</xdr:rowOff>
    </xdr:to>
    <xdr:graphicFrame macro="">
      <xdr:nvGraphicFramePr>
        <xdr:cNvPr id="25" name="Graphique 5">
          <a:extLst>
            <a:ext uri="{FF2B5EF4-FFF2-40B4-BE49-F238E27FC236}">
              <a16:creationId xmlns:a16="http://schemas.microsoft.com/office/drawing/2014/main" xmlns="" id="{28D1663E-B5DF-470C-9C08-B75DD580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1037167</xdr:colOff>
      <xdr:row>80</xdr:row>
      <xdr:rowOff>116416</xdr:rowOff>
    </xdr:from>
    <xdr:to>
      <xdr:col>27</xdr:col>
      <xdr:colOff>15877</xdr:colOff>
      <xdr:row>97</xdr:row>
      <xdr:rowOff>16693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xmlns="" id="{9BAC74FF-D661-4BCA-9090-DA511256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0.90692</cdr:y>
    </cdr:from>
    <cdr:to>
      <cdr:x>0.19125</cdr:x>
      <cdr:y>0.98966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3634E426-0D9A-41DC-92D2-D7BD7DED9108}"/>
            </a:ext>
          </a:extLst>
        </cdr:cNvPr>
        <cdr:cNvSpPr txBox="1"/>
      </cdr:nvSpPr>
      <cdr:spPr>
        <a:xfrm xmlns:a="http://schemas.openxmlformats.org/drawingml/2006/main">
          <a:off x="0" y="3461016"/>
          <a:ext cx="920404" cy="31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400" b="1"/>
            <a:t>CRISPR-Cas9: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0.8314</cdr:y>
    </cdr:from>
    <cdr:to>
      <cdr:x>0.12622</cdr:x>
      <cdr:y>0.8957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BB602DE-9FB6-4FE2-9126-49D86549830F}"/>
            </a:ext>
          </a:extLst>
        </cdr:cNvPr>
        <cdr:cNvSpPr txBox="1"/>
      </cdr:nvSpPr>
      <cdr:spPr>
        <a:xfrm xmlns:a="http://schemas.openxmlformats.org/drawingml/2006/main">
          <a:off x="0" y="2952750"/>
          <a:ext cx="929095" cy="22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200" b="1"/>
            <a:t>CRISPR-Cas9: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8"/>
  <sheetViews>
    <sheetView tabSelected="1" workbookViewId="0">
      <selection activeCell="G1" sqref="G1"/>
    </sheetView>
  </sheetViews>
  <sheetFormatPr baseColWidth="10" defaultColWidth="11.6640625" defaultRowHeight="15" x14ac:dyDescent="0"/>
  <cols>
    <col min="1" max="1" width="11.6640625" style="1"/>
    <col min="2" max="2" width="13.1640625" style="1" customWidth="1"/>
    <col min="3" max="3" width="25.83203125" style="1" bestFit="1" customWidth="1"/>
    <col min="4" max="8" width="11.6640625" style="1"/>
    <col min="9" max="9" width="11.6640625" style="1" customWidth="1"/>
    <col min="10" max="13" width="11.6640625" style="1"/>
    <col min="14" max="14" width="11.6640625" style="2"/>
    <col min="15" max="15" width="13.6640625" style="2" bestFit="1" customWidth="1"/>
    <col min="16" max="16" width="11.6640625" style="2"/>
    <col min="17" max="17" width="13.6640625" style="2" bestFit="1" customWidth="1"/>
    <col min="18" max="18" width="13.6640625" style="2" customWidth="1"/>
    <col min="19" max="19" width="11.6640625" style="2"/>
    <col min="20" max="20" width="16.5" style="2" bestFit="1" customWidth="1"/>
    <col min="21" max="21" width="16.83203125" style="2" bestFit="1" customWidth="1"/>
    <col min="22" max="22" width="16.1640625" style="1" bestFit="1" customWidth="1"/>
    <col min="23" max="23" width="16.5" style="1" bestFit="1" customWidth="1"/>
    <col min="24" max="24" width="16.83203125" style="1" bestFit="1" customWidth="1"/>
    <col min="25" max="25" width="11.6640625" style="1"/>
    <col min="26" max="26" width="13.6640625" style="1" bestFit="1" customWidth="1"/>
    <col min="27" max="27" width="11.6640625" style="1"/>
    <col min="28" max="28" width="13.6640625" style="1" bestFit="1" customWidth="1"/>
    <col min="29" max="32" width="11.6640625" style="1"/>
    <col min="33" max="33" width="18.83203125" style="1" customWidth="1"/>
    <col min="34" max="35" width="11.6640625" style="1"/>
    <col min="36" max="36" width="14.6640625" style="1" customWidth="1"/>
    <col min="37" max="37" width="11.6640625" style="1"/>
    <col min="38" max="38" width="14" style="1" customWidth="1"/>
    <col min="39" max="42" width="11.6640625" style="1"/>
    <col min="43" max="43" width="13.1640625" style="1" customWidth="1"/>
    <col min="44" max="44" width="11.6640625" style="1"/>
    <col min="45" max="45" width="13.6640625" style="1" customWidth="1"/>
    <col min="46" max="50" width="11.6640625" style="1"/>
    <col min="51" max="51" width="13.6640625" style="1" bestFit="1" customWidth="1"/>
    <col min="52" max="52" width="13.83203125" style="1" bestFit="1" customWidth="1"/>
    <col min="53" max="53" width="11.6640625" style="1"/>
    <col min="54" max="54" width="14.83203125" style="1" bestFit="1" customWidth="1"/>
    <col min="55" max="55" width="11.6640625" style="1"/>
    <col min="56" max="56" width="18.1640625" style="1" customWidth="1"/>
    <col min="57" max="16384" width="11.6640625" style="1"/>
  </cols>
  <sheetData>
    <row r="1" spans="1:48" s="65" customFormat="1" ht="21" customHeight="1">
      <c r="A1" s="60"/>
      <c r="B1" s="60" t="s">
        <v>64</v>
      </c>
      <c r="C1" s="60" t="s">
        <v>52</v>
      </c>
      <c r="D1" s="60" t="s">
        <v>63</v>
      </c>
      <c r="E1" s="60" t="s">
        <v>62</v>
      </c>
      <c r="M1" s="105" t="s">
        <v>32</v>
      </c>
      <c r="N1" s="106"/>
      <c r="O1" s="106"/>
      <c r="P1" s="106"/>
      <c r="Q1" s="106"/>
      <c r="R1" s="106"/>
      <c r="S1" s="106"/>
      <c r="T1" s="107"/>
      <c r="U1" s="105" t="s">
        <v>61</v>
      </c>
      <c r="V1" s="106"/>
      <c r="W1" s="106"/>
      <c r="X1" s="106"/>
      <c r="Y1" s="106"/>
      <c r="Z1" s="106"/>
      <c r="AA1" s="107"/>
      <c r="AB1" s="105" t="s">
        <v>60</v>
      </c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7"/>
      <c r="AP1" s="105" t="s">
        <v>59</v>
      </c>
      <c r="AQ1" s="106"/>
      <c r="AR1" s="106"/>
      <c r="AS1" s="106"/>
      <c r="AT1" s="106"/>
      <c r="AU1" s="106"/>
      <c r="AV1" s="107"/>
    </row>
    <row r="2" spans="1:48" s="60" customFormat="1" ht="15" customHeight="1">
      <c r="B2" s="64"/>
      <c r="C2" s="63"/>
      <c r="D2" s="6"/>
      <c r="E2" s="62"/>
      <c r="M2" s="108" t="s">
        <v>53</v>
      </c>
      <c r="N2" s="109"/>
      <c r="O2" s="110"/>
      <c r="P2" s="72" t="s">
        <v>52</v>
      </c>
      <c r="Q2" s="72"/>
      <c r="R2" s="72"/>
      <c r="S2" s="72" t="s">
        <v>51</v>
      </c>
      <c r="T2" s="72" t="s">
        <v>58</v>
      </c>
      <c r="U2" s="97" t="s">
        <v>137</v>
      </c>
      <c r="V2" s="108" t="s">
        <v>57</v>
      </c>
      <c r="W2" s="109"/>
      <c r="X2" s="110"/>
      <c r="Y2" s="108" t="s">
        <v>56</v>
      </c>
      <c r="Z2" s="109"/>
      <c r="AA2" s="110"/>
      <c r="AB2" s="108" t="s">
        <v>55</v>
      </c>
      <c r="AC2" s="109"/>
      <c r="AD2" s="110"/>
      <c r="AE2" s="108" t="s">
        <v>54</v>
      </c>
      <c r="AF2" s="109"/>
      <c r="AG2" s="110"/>
      <c r="AH2" s="99" t="s">
        <v>136</v>
      </c>
      <c r="AI2" s="102" t="s">
        <v>30</v>
      </c>
      <c r="AJ2" s="103"/>
      <c r="AK2" s="104"/>
      <c r="AL2" s="102" t="s">
        <v>29</v>
      </c>
      <c r="AM2" s="103"/>
      <c r="AN2" s="104"/>
      <c r="AO2" s="99" t="s">
        <v>134</v>
      </c>
      <c r="AP2" s="108" t="s">
        <v>53</v>
      </c>
      <c r="AQ2" s="109"/>
      <c r="AR2" s="110"/>
      <c r="AS2" s="108" t="s">
        <v>52</v>
      </c>
      <c r="AT2" s="109"/>
      <c r="AU2" s="110"/>
      <c r="AV2" s="99" t="s">
        <v>135</v>
      </c>
    </row>
    <row r="3" spans="1:48" s="60" customFormat="1">
      <c r="M3" s="72" t="s">
        <v>20</v>
      </c>
      <c r="N3" s="97" t="s">
        <v>19</v>
      </c>
      <c r="O3" s="97" t="s">
        <v>18</v>
      </c>
      <c r="P3" s="72" t="s">
        <v>20</v>
      </c>
      <c r="Q3" s="72" t="s">
        <v>19</v>
      </c>
      <c r="R3" s="72" t="s">
        <v>18</v>
      </c>
      <c r="S3" s="72"/>
      <c r="T3" s="72"/>
      <c r="U3" s="111"/>
      <c r="V3" s="97" t="s">
        <v>50</v>
      </c>
      <c r="W3" s="97" t="s">
        <v>19</v>
      </c>
      <c r="X3" s="97" t="s">
        <v>18</v>
      </c>
      <c r="Y3" s="97" t="s">
        <v>49</v>
      </c>
      <c r="Z3" s="97" t="s">
        <v>19</v>
      </c>
      <c r="AA3" s="97" t="s">
        <v>18</v>
      </c>
      <c r="AB3" s="97" t="s">
        <v>50</v>
      </c>
      <c r="AC3" s="97" t="s">
        <v>19</v>
      </c>
      <c r="AD3" s="97" t="s">
        <v>18</v>
      </c>
      <c r="AE3" s="97" t="s">
        <v>49</v>
      </c>
      <c r="AF3" s="97" t="s">
        <v>19</v>
      </c>
      <c r="AG3" s="97" t="s">
        <v>18</v>
      </c>
      <c r="AH3" s="101"/>
      <c r="AI3" s="99" t="s">
        <v>20</v>
      </c>
      <c r="AJ3" s="99" t="s">
        <v>19</v>
      </c>
      <c r="AK3" s="99" t="s">
        <v>18</v>
      </c>
      <c r="AL3" s="99" t="s">
        <v>20</v>
      </c>
      <c r="AM3" s="99" t="s">
        <v>19</v>
      </c>
      <c r="AN3" s="99" t="s">
        <v>18</v>
      </c>
      <c r="AO3" s="101"/>
      <c r="AP3" s="97" t="s">
        <v>20</v>
      </c>
      <c r="AQ3" s="97" t="s">
        <v>19</v>
      </c>
      <c r="AR3" s="97" t="s">
        <v>18</v>
      </c>
      <c r="AS3" s="97" t="s">
        <v>20</v>
      </c>
      <c r="AT3" s="97" t="s">
        <v>19</v>
      </c>
      <c r="AU3" s="97" t="s">
        <v>18</v>
      </c>
      <c r="AV3" s="101"/>
    </row>
    <row r="4" spans="1:48" s="60" customFormat="1" ht="31" customHeight="1">
      <c r="B4" s="7" t="s">
        <v>122</v>
      </c>
      <c r="C4" s="7" t="s">
        <v>48</v>
      </c>
      <c r="D4" s="7" t="s">
        <v>28</v>
      </c>
      <c r="E4" s="7" t="s">
        <v>27</v>
      </c>
      <c r="F4" s="7" t="s">
        <v>26</v>
      </c>
      <c r="G4" s="7" t="s">
        <v>25</v>
      </c>
      <c r="H4" s="7" t="s">
        <v>24</v>
      </c>
      <c r="I4" s="7" t="s">
        <v>23</v>
      </c>
      <c r="J4" s="7" t="s">
        <v>22</v>
      </c>
      <c r="K4" s="7" t="s">
        <v>21</v>
      </c>
      <c r="L4" s="61" t="s">
        <v>138</v>
      </c>
      <c r="M4" s="72"/>
      <c r="N4" s="98"/>
      <c r="O4" s="98"/>
      <c r="P4" s="72"/>
      <c r="Q4" s="72"/>
      <c r="R4" s="72"/>
      <c r="S4" s="72"/>
      <c r="T4" s="72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00"/>
      <c r="AI4" s="100"/>
      <c r="AJ4" s="100"/>
      <c r="AK4" s="100"/>
      <c r="AL4" s="100"/>
      <c r="AM4" s="100"/>
      <c r="AN4" s="100"/>
      <c r="AO4" s="100"/>
      <c r="AP4" s="98"/>
      <c r="AQ4" s="98"/>
      <c r="AR4" s="98"/>
      <c r="AS4" s="98"/>
      <c r="AT4" s="98"/>
      <c r="AU4" s="98"/>
      <c r="AV4" s="100"/>
    </row>
    <row r="5" spans="1:48">
      <c r="A5" s="94" t="s">
        <v>2</v>
      </c>
      <c r="B5" s="41" t="s">
        <v>65</v>
      </c>
      <c r="C5" s="41" t="s">
        <v>42</v>
      </c>
      <c r="D5" s="58"/>
      <c r="E5" s="57"/>
      <c r="F5" s="57"/>
      <c r="G5" s="57"/>
      <c r="H5" s="55"/>
      <c r="I5" s="9"/>
      <c r="J5" s="55"/>
      <c r="K5" s="57"/>
      <c r="L5" s="6">
        <v>6</v>
      </c>
      <c r="M5" s="31">
        <f t="shared" ref="M5:M36" si="0">SUM(N5:O5)</f>
        <v>6</v>
      </c>
      <c r="N5" s="31">
        <v>5</v>
      </c>
      <c r="O5" s="31">
        <v>1</v>
      </c>
      <c r="P5" s="31">
        <f t="shared" ref="P5:P36" si="1">SUM(Q5:R5)</f>
        <v>1</v>
      </c>
      <c r="Q5" s="31">
        <v>0</v>
      </c>
      <c r="R5" s="31">
        <v>1</v>
      </c>
      <c r="S5" s="31">
        <f t="shared" ref="S5:S36" si="2">SUM(M5+P5)</f>
        <v>7</v>
      </c>
      <c r="T5" s="31" t="str">
        <f t="shared" ref="T5:T36" si="3">IF(S5&gt;=1,"Yes","No")</f>
        <v>Yes</v>
      </c>
      <c r="U5" s="92">
        <f>AVERAGE(S5:S34)</f>
        <v>2.1666666666666665</v>
      </c>
      <c r="V5" s="92">
        <f t="shared" ref="V5:AA5" si="4">AVERAGE(M5:M34)</f>
        <v>1.6</v>
      </c>
      <c r="W5" s="92">
        <f t="shared" si="4"/>
        <v>3.2307692307692308</v>
      </c>
      <c r="X5" s="92">
        <f t="shared" si="4"/>
        <v>0.46153846153846156</v>
      </c>
      <c r="Y5" s="92">
        <f t="shared" si="4"/>
        <v>0.56666666666666665</v>
      </c>
      <c r="Z5" s="92">
        <f t="shared" si="4"/>
        <v>0.5</v>
      </c>
      <c r="AA5" s="92">
        <f t="shared" si="4"/>
        <v>0.91666666666666663</v>
      </c>
      <c r="AB5" s="31">
        <f t="shared" ref="AB5:AH5" si="5">M5/4</f>
        <v>1.5</v>
      </c>
      <c r="AC5" s="31">
        <f t="shared" si="5"/>
        <v>1.25</v>
      </c>
      <c r="AD5" s="31">
        <f t="shared" si="5"/>
        <v>0.25</v>
      </c>
      <c r="AE5" s="31">
        <f t="shared" si="5"/>
        <v>0.25</v>
      </c>
      <c r="AF5" s="31">
        <f t="shared" si="5"/>
        <v>0</v>
      </c>
      <c r="AG5" s="31">
        <f t="shared" si="5"/>
        <v>0.25</v>
      </c>
      <c r="AH5" s="38">
        <f t="shared" si="5"/>
        <v>1.75</v>
      </c>
      <c r="AI5" s="92">
        <f t="shared" ref="AI5:AO5" si="6">AVERAGE(AB5:AB34)</f>
        <v>0.4</v>
      </c>
      <c r="AJ5" s="92">
        <f t="shared" si="6"/>
        <v>0.35</v>
      </c>
      <c r="AK5" s="92">
        <f t="shared" si="6"/>
        <v>0.05</v>
      </c>
      <c r="AL5" s="92">
        <f t="shared" si="6"/>
        <v>0.14166666666666666</v>
      </c>
      <c r="AM5" s="92">
        <f t="shared" si="6"/>
        <v>0.05</v>
      </c>
      <c r="AN5" s="92">
        <f t="shared" si="6"/>
        <v>9.166666666666666E-2</v>
      </c>
      <c r="AO5" s="92">
        <f t="shared" si="6"/>
        <v>0.54166666666666663</v>
      </c>
      <c r="AP5" s="73">
        <f t="shared" ref="AP5:AV5" si="7">_xlfn.T.TEST(AB5:AB34,AB35:AB61,2,2)</f>
        <v>8.5938423361291826E-3</v>
      </c>
      <c r="AQ5" s="73">
        <f t="shared" si="7"/>
        <v>9.0078715793831549E-3</v>
      </c>
      <c r="AR5" s="73">
        <f t="shared" si="7"/>
        <v>0.23649074349406507</v>
      </c>
      <c r="AS5" s="73">
        <f t="shared" si="7"/>
        <v>0.57152054412074349</v>
      </c>
      <c r="AT5" s="73">
        <f t="shared" si="7"/>
        <v>0.30427519996854197</v>
      </c>
      <c r="AU5" s="73">
        <f t="shared" si="7"/>
        <v>2.6211050245457067E-2</v>
      </c>
      <c r="AV5" s="73">
        <f t="shared" si="7"/>
        <v>1.4501097524266001E-2</v>
      </c>
    </row>
    <row r="6" spans="1:48">
      <c r="A6" s="94"/>
      <c r="B6" s="41" t="s">
        <v>66</v>
      </c>
      <c r="C6" s="41" t="s">
        <v>36</v>
      </c>
      <c r="D6" s="56"/>
      <c r="E6" s="55"/>
      <c r="F6" s="55"/>
      <c r="G6" s="55"/>
      <c r="H6" s="55"/>
      <c r="I6" s="55"/>
      <c r="J6" s="55"/>
      <c r="K6" s="55"/>
      <c r="L6" s="6">
        <v>0</v>
      </c>
      <c r="M6" s="31">
        <f t="shared" si="0"/>
        <v>0</v>
      </c>
      <c r="N6" s="39"/>
      <c r="O6" s="39"/>
      <c r="P6" s="31">
        <f t="shared" si="1"/>
        <v>0</v>
      </c>
      <c r="Q6" s="39"/>
      <c r="R6" s="39"/>
      <c r="S6" s="31">
        <f t="shared" si="2"/>
        <v>0</v>
      </c>
      <c r="T6" s="31" t="str">
        <f t="shared" si="3"/>
        <v>No</v>
      </c>
      <c r="U6" s="92"/>
      <c r="V6" s="92"/>
      <c r="W6" s="92"/>
      <c r="X6" s="92"/>
      <c r="Y6" s="92"/>
      <c r="Z6" s="92"/>
      <c r="AA6" s="92"/>
      <c r="AB6" s="31">
        <f t="shared" ref="AB6:AB34" si="8">M6/4</f>
        <v>0</v>
      </c>
      <c r="AC6" s="39">
        <v>0</v>
      </c>
      <c r="AD6" s="39">
        <v>0</v>
      </c>
      <c r="AE6" s="31">
        <f t="shared" ref="AE6:AE34" si="9">P6/4</f>
        <v>0</v>
      </c>
      <c r="AF6" s="39">
        <v>0</v>
      </c>
      <c r="AG6" s="39">
        <v>0</v>
      </c>
      <c r="AH6" s="38">
        <f t="shared" ref="AH6:AH34" si="10">S6/4</f>
        <v>0</v>
      </c>
      <c r="AI6" s="92"/>
      <c r="AJ6" s="92"/>
      <c r="AK6" s="92"/>
      <c r="AL6" s="92"/>
      <c r="AM6" s="92"/>
      <c r="AN6" s="92"/>
      <c r="AO6" s="92"/>
      <c r="AP6" s="73"/>
      <c r="AQ6" s="73"/>
      <c r="AR6" s="73"/>
      <c r="AS6" s="73"/>
      <c r="AT6" s="73"/>
      <c r="AU6" s="73"/>
      <c r="AV6" s="73"/>
    </row>
    <row r="7" spans="1:48">
      <c r="A7" s="94"/>
      <c r="B7" s="41" t="s">
        <v>67</v>
      </c>
      <c r="C7" s="41" t="s">
        <v>47</v>
      </c>
      <c r="D7" s="56"/>
      <c r="E7" s="55"/>
      <c r="F7" s="55"/>
      <c r="G7" s="55"/>
      <c r="H7" s="55"/>
      <c r="I7" s="55"/>
      <c r="J7" s="55"/>
      <c r="K7" s="55"/>
      <c r="L7" s="6">
        <v>0</v>
      </c>
      <c r="M7" s="31">
        <f t="shared" si="0"/>
        <v>0</v>
      </c>
      <c r="N7" s="39"/>
      <c r="O7" s="39"/>
      <c r="P7" s="31">
        <f t="shared" si="1"/>
        <v>0</v>
      </c>
      <c r="Q7" s="39"/>
      <c r="R7" s="39"/>
      <c r="S7" s="31">
        <f t="shared" si="2"/>
        <v>0</v>
      </c>
      <c r="T7" s="31" t="str">
        <f t="shared" si="3"/>
        <v>No</v>
      </c>
      <c r="U7" s="92"/>
      <c r="V7" s="92"/>
      <c r="W7" s="92"/>
      <c r="X7" s="92"/>
      <c r="Y7" s="92"/>
      <c r="Z7" s="92"/>
      <c r="AA7" s="92"/>
      <c r="AB7" s="31">
        <f t="shared" si="8"/>
        <v>0</v>
      </c>
      <c r="AC7" s="39">
        <v>0</v>
      </c>
      <c r="AD7" s="39">
        <v>0</v>
      </c>
      <c r="AE7" s="31">
        <f t="shared" si="9"/>
        <v>0</v>
      </c>
      <c r="AF7" s="39">
        <v>0</v>
      </c>
      <c r="AG7" s="39">
        <v>0</v>
      </c>
      <c r="AH7" s="38">
        <f t="shared" si="10"/>
        <v>0</v>
      </c>
      <c r="AI7" s="92"/>
      <c r="AJ7" s="92"/>
      <c r="AK7" s="92"/>
      <c r="AL7" s="92"/>
      <c r="AM7" s="92"/>
      <c r="AN7" s="92"/>
      <c r="AO7" s="92"/>
      <c r="AP7" s="73"/>
      <c r="AQ7" s="73"/>
      <c r="AR7" s="73"/>
      <c r="AS7" s="73"/>
      <c r="AT7" s="73"/>
      <c r="AU7" s="73"/>
      <c r="AV7" s="73"/>
    </row>
    <row r="8" spans="1:48">
      <c r="A8" s="94"/>
      <c r="B8" s="41" t="s">
        <v>68</v>
      </c>
      <c r="C8" s="41" t="s">
        <v>46</v>
      </c>
      <c r="D8" s="56"/>
      <c r="E8" s="55"/>
      <c r="F8" s="55"/>
      <c r="G8" s="55"/>
      <c r="H8" s="55"/>
      <c r="I8" s="55"/>
      <c r="J8" s="55"/>
      <c r="K8" s="55"/>
      <c r="L8" s="6">
        <v>0</v>
      </c>
      <c r="M8" s="31">
        <f t="shared" si="0"/>
        <v>0</v>
      </c>
      <c r="N8" s="39"/>
      <c r="O8" s="39"/>
      <c r="P8" s="31">
        <f t="shared" si="1"/>
        <v>0</v>
      </c>
      <c r="Q8" s="39"/>
      <c r="R8" s="39"/>
      <c r="S8" s="31">
        <f t="shared" si="2"/>
        <v>0</v>
      </c>
      <c r="T8" s="31" t="str">
        <f t="shared" si="3"/>
        <v>No</v>
      </c>
      <c r="U8" s="92"/>
      <c r="V8" s="92"/>
      <c r="W8" s="92"/>
      <c r="X8" s="92"/>
      <c r="Y8" s="92"/>
      <c r="Z8" s="92"/>
      <c r="AA8" s="92"/>
      <c r="AB8" s="31">
        <f t="shared" si="8"/>
        <v>0</v>
      </c>
      <c r="AC8" s="39">
        <v>0</v>
      </c>
      <c r="AD8" s="39">
        <v>0</v>
      </c>
      <c r="AE8" s="31">
        <f t="shared" si="9"/>
        <v>0</v>
      </c>
      <c r="AF8" s="39">
        <v>0</v>
      </c>
      <c r="AG8" s="39">
        <v>0</v>
      </c>
      <c r="AH8" s="38">
        <f t="shared" si="10"/>
        <v>0</v>
      </c>
      <c r="AI8" s="92"/>
      <c r="AJ8" s="92"/>
      <c r="AK8" s="92"/>
      <c r="AL8" s="92"/>
      <c r="AM8" s="92"/>
      <c r="AN8" s="92"/>
      <c r="AO8" s="92"/>
      <c r="AP8" s="73"/>
      <c r="AQ8" s="73"/>
      <c r="AR8" s="73"/>
      <c r="AS8" s="73"/>
      <c r="AT8" s="73"/>
      <c r="AU8" s="73"/>
      <c r="AV8" s="73"/>
    </row>
    <row r="9" spans="1:48">
      <c r="A9" s="94"/>
      <c r="B9" s="41" t="s">
        <v>69</v>
      </c>
      <c r="C9" s="41" t="s">
        <v>33</v>
      </c>
      <c r="D9" s="56"/>
      <c r="E9" s="57"/>
      <c r="F9" s="55"/>
      <c r="G9" s="55"/>
      <c r="H9" s="55"/>
      <c r="I9" s="55"/>
      <c r="J9" s="55"/>
      <c r="K9" s="55"/>
      <c r="L9" s="6">
        <v>1</v>
      </c>
      <c r="M9" s="31">
        <f t="shared" si="0"/>
        <v>1</v>
      </c>
      <c r="N9" s="31">
        <v>1</v>
      </c>
      <c r="O9" s="31">
        <v>0</v>
      </c>
      <c r="P9" s="31">
        <f t="shared" si="1"/>
        <v>0</v>
      </c>
      <c r="Q9" s="39"/>
      <c r="R9" s="39"/>
      <c r="S9" s="31">
        <f t="shared" si="2"/>
        <v>1</v>
      </c>
      <c r="T9" s="31" t="str">
        <f t="shared" si="3"/>
        <v>Yes</v>
      </c>
      <c r="U9" s="92"/>
      <c r="V9" s="92"/>
      <c r="W9" s="92"/>
      <c r="X9" s="92"/>
      <c r="Y9" s="92"/>
      <c r="Z9" s="92"/>
      <c r="AA9" s="92"/>
      <c r="AB9" s="31">
        <f t="shared" si="8"/>
        <v>0.25</v>
      </c>
      <c r="AC9" s="31">
        <f>N9/4</f>
        <v>0.25</v>
      </c>
      <c r="AD9" s="31">
        <f>O9/4</f>
        <v>0</v>
      </c>
      <c r="AE9" s="31">
        <f t="shared" si="9"/>
        <v>0</v>
      </c>
      <c r="AF9" s="39">
        <v>0</v>
      </c>
      <c r="AG9" s="39">
        <v>0</v>
      </c>
      <c r="AH9" s="38">
        <f t="shared" si="10"/>
        <v>0.25</v>
      </c>
      <c r="AI9" s="92"/>
      <c r="AJ9" s="92"/>
      <c r="AK9" s="92"/>
      <c r="AL9" s="92"/>
      <c r="AM9" s="92"/>
      <c r="AN9" s="92"/>
      <c r="AO9" s="92"/>
      <c r="AP9" s="73"/>
      <c r="AQ9" s="73"/>
      <c r="AR9" s="73"/>
      <c r="AS9" s="73"/>
      <c r="AT9" s="73"/>
      <c r="AU9" s="73"/>
      <c r="AV9" s="73"/>
    </row>
    <row r="10" spans="1:48">
      <c r="A10" s="94"/>
      <c r="B10" s="41" t="s">
        <v>70</v>
      </c>
      <c r="C10" s="41" t="s">
        <v>39</v>
      </c>
      <c r="D10" s="56"/>
      <c r="E10" s="55"/>
      <c r="F10" s="55"/>
      <c r="G10" s="55"/>
      <c r="H10" s="55"/>
      <c r="I10" s="9"/>
      <c r="J10" s="55"/>
      <c r="K10" s="55"/>
      <c r="L10" s="6">
        <v>1</v>
      </c>
      <c r="M10" s="31">
        <f t="shared" si="0"/>
        <v>0</v>
      </c>
      <c r="N10" s="39"/>
      <c r="O10" s="39"/>
      <c r="P10" s="31">
        <f t="shared" si="1"/>
        <v>1</v>
      </c>
      <c r="Q10" s="31">
        <v>0</v>
      </c>
      <c r="R10" s="31">
        <v>1</v>
      </c>
      <c r="S10" s="31">
        <f t="shared" si="2"/>
        <v>1</v>
      </c>
      <c r="T10" s="31" t="str">
        <f t="shared" si="3"/>
        <v>Yes</v>
      </c>
      <c r="U10" s="92"/>
      <c r="V10" s="92"/>
      <c r="W10" s="92"/>
      <c r="X10" s="92"/>
      <c r="Y10" s="92"/>
      <c r="Z10" s="92"/>
      <c r="AA10" s="92"/>
      <c r="AB10" s="31">
        <f t="shared" si="8"/>
        <v>0</v>
      </c>
      <c r="AC10" s="39">
        <v>0</v>
      </c>
      <c r="AD10" s="39">
        <v>0</v>
      </c>
      <c r="AE10" s="31">
        <f t="shared" si="9"/>
        <v>0.25</v>
      </c>
      <c r="AF10" s="31">
        <f>Q10/4</f>
        <v>0</v>
      </c>
      <c r="AG10" s="31">
        <f>R10/4</f>
        <v>0.25</v>
      </c>
      <c r="AH10" s="38">
        <f t="shared" si="10"/>
        <v>0.25</v>
      </c>
      <c r="AI10" s="92"/>
      <c r="AJ10" s="92"/>
      <c r="AK10" s="92"/>
      <c r="AL10" s="92"/>
      <c r="AM10" s="92"/>
      <c r="AN10" s="92"/>
      <c r="AO10" s="92"/>
      <c r="AP10" s="73"/>
      <c r="AQ10" s="73"/>
      <c r="AR10" s="73"/>
      <c r="AS10" s="73"/>
      <c r="AT10" s="73"/>
      <c r="AU10" s="73"/>
      <c r="AV10" s="73"/>
    </row>
    <row r="11" spans="1:48">
      <c r="A11" s="94"/>
      <c r="B11" s="41" t="s">
        <v>71</v>
      </c>
      <c r="C11" s="41" t="s">
        <v>38</v>
      </c>
      <c r="D11" s="56"/>
      <c r="E11" s="55"/>
      <c r="F11" s="55"/>
      <c r="G11" s="9"/>
      <c r="H11" s="55"/>
      <c r="I11" s="55"/>
      <c r="J11" s="55"/>
      <c r="K11" s="55"/>
      <c r="L11" s="6">
        <v>1</v>
      </c>
      <c r="M11" s="31">
        <f t="shared" si="0"/>
        <v>1</v>
      </c>
      <c r="N11" s="31">
        <v>0</v>
      </c>
      <c r="O11" s="31">
        <v>1</v>
      </c>
      <c r="P11" s="31">
        <f t="shared" si="1"/>
        <v>0</v>
      </c>
      <c r="Q11" s="39"/>
      <c r="R11" s="39"/>
      <c r="S11" s="31">
        <f t="shared" si="2"/>
        <v>1</v>
      </c>
      <c r="T11" s="31" t="str">
        <f t="shared" si="3"/>
        <v>Yes</v>
      </c>
      <c r="U11" s="92"/>
      <c r="V11" s="92"/>
      <c r="W11" s="92"/>
      <c r="X11" s="92"/>
      <c r="Y11" s="92"/>
      <c r="Z11" s="92"/>
      <c r="AA11" s="92"/>
      <c r="AB11" s="31">
        <f t="shared" si="8"/>
        <v>0.25</v>
      </c>
      <c r="AC11" s="31">
        <f>N11/4</f>
        <v>0</v>
      </c>
      <c r="AD11" s="31">
        <f>O11/4</f>
        <v>0.25</v>
      </c>
      <c r="AE11" s="31">
        <f t="shared" si="9"/>
        <v>0</v>
      </c>
      <c r="AF11" s="39">
        <v>0</v>
      </c>
      <c r="AG11" s="39">
        <v>0</v>
      </c>
      <c r="AH11" s="38">
        <f t="shared" si="10"/>
        <v>0.25</v>
      </c>
      <c r="AI11" s="92"/>
      <c r="AJ11" s="92"/>
      <c r="AK11" s="92"/>
      <c r="AL11" s="92"/>
      <c r="AM11" s="92"/>
      <c r="AN11" s="92"/>
      <c r="AO11" s="92"/>
      <c r="AP11" s="73"/>
      <c r="AQ11" s="73"/>
      <c r="AR11" s="73"/>
      <c r="AS11" s="73"/>
      <c r="AT11" s="73"/>
      <c r="AU11" s="73"/>
      <c r="AV11" s="73"/>
    </row>
    <row r="12" spans="1:48">
      <c r="A12" s="94"/>
      <c r="B12" s="41" t="s">
        <v>72</v>
      </c>
      <c r="C12" s="41" t="s">
        <v>37</v>
      </c>
      <c r="D12" s="56"/>
      <c r="E12" s="55"/>
      <c r="F12" s="55"/>
      <c r="G12" s="55"/>
      <c r="H12" s="57"/>
      <c r="I12" s="55"/>
      <c r="J12" s="55"/>
      <c r="K12" s="55"/>
      <c r="L12" s="6">
        <v>1</v>
      </c>
      <c r="M12" s="31">
        <f t="shared" si="0"/>
        <v>1</v>
      </c>
      <c r="N12" s="31">
        <v>1</v>
      </c>
      <c r="O12" s="31">
        <v>0</v>
      </c>
      <c r="P12" s="31">
        <f t="shared" si="1"/>
        <v>0</v>
      </c>
      <c r="Q12" s="39"/>
      <c r="R12" s="39"/>
      <c r="S12" s="31">
        <f t="shared" si="2"/>
        <v>1</v>
      </c>
      <c r="T12" s="31" t="str">
        <f t="shared" si="3"/>
        <v>Yes</v>
      </c>
      <c r="U12" s="92"/>
      <c r="V12" s="92"/>
      <c r="W12" s="92"/>
      <c r="X12" s="92"/>
      <c r="Y12" s="92"/>
      <c r="Z12" s="92"/>
      <c r="AA12" s="92"/>
      <c r="AB12" s="31">
        <f t="shared" si="8"/>
        <v>0.25</v>
      </c>
      <c r="AC12" s="31">
        <f>N12/4</f>
        <v>0.25</v>
      </c>
      <c r="AD12" s="31">
        <f>O12/4</f>
        <v>0</v>
      </c>
      <c r="AE12" s="31">
        <f t="shared" si="9"/>
        <v>0</v>
      </c>
      <c r="AF12" s="39">
        <v>0</v>
      </c>
      <c r="AG12" s="39">
        <v>0</v>
      </c>
      <c r="AH12" s="38">
        <f t="shared" si="10"/>
        <v>0.25</v>
      </c>
      <c r="AI12" s="92"/>
      <c r="AJ12" s="92"/>
      <c r="AK12" s="92"/>
      <c r="AL12" s="92"/>
      <c r="AM12" s="92"/>
      <c r="AN12" s="92"/>
      <c r="AO12" s="92"/>
      <c r="AP12" s="73"/>
      <c r="AQ12" s="73"/>
      <c r="AR12" s="73"/>
      <c r="AS12" s="73"/>
      <c r="AT12" s="73"/>
      <c r="AU12" s="73"/>
      <c r="AV12" s="73"/>
    </row>
    <row r="13" spans="1:48">
      <c r="A13" s="94"/>
      <c r="B13" s="41" t="s">
        <v>73</v>
      </c>
      <c r="C13" s="41" t="s">
        <v>41</v>
      </c>
      <c r="D13" s="56"/>
      <c r="E13" s="9"/>
      <c r="F13" s="55"/>
      <c r="G13" s="55"/>
      <c r="H13" s="55"/>
      <c r="I13" s="55"/>
      <c r="J13" s="55"/>
      <c r="K13" s="55"/>
      <c r="L13" s="6">
        <v>1</v>
      </c>
      <c r="M13" s="31">
        <f t="shared" si="0"/>
        <v>0</v>
      </c>
      <c r="N13" s="39"/>
      <c r="O13" s="39"/>
      <c r="P13" s="31">
        <f t="shared" si="1"/>
        <v>1</v>
      </c>
      <c r="Q13" s="31">
        <v>0</v>
      </c>
      <c r="R13" s="31">
        <v>1</v>
      </c>
      <c r="S13" s="31">
        <f t="shared" si="2"/>
        <v>1</v>
      </c>
      <c r="T13" s="31" t="str">
        <f t="shared" si="3"/>
        <v>Yes</v>
      </c>
      <c r="U13" s="92"/>
      <c r="V13" s="92"/>
      <c r="W13" s="92"/>
      <c r="X13" s="92"/>
      <c r="Y13" s="92"/>
      <c r="Z13" s="92"/>
      <c r="AA13" s="92"/>
      <c r="AB13" s="31">
        <f t="shared" si="8"/>
        <v>0</v>
      </c>
      <c r="AC13" s="39">
        <v>0</v>
      </c>
      <c r="AD13" s="39">
        <v>0</v>
      </c>
      <c r="AE13" s="31">
        <f t="shared" si="9"/>
        <v>0.25</v>
      </c>
      <c r="AF13" s="31">
        <f>Q13/4</f>
        <v>0</v>
      </c>
      <c r="AG13" s="31">
        <f>R13/4</f>
        <v>0.25</v>
      </c>
      <c r="AH13" s="38">
        <f t="shared" si="10"/>
        <v>0.25</v>
      </c>
      <c r="AI13" s="92"/>
      <c r="AJ13" s="92"/>
      <c r="AK13" s="92"/>
      <c r="AL13" s="92"/>
      <c r="AM13" s="92"/>
      <c r="AN13" s="92"/>
      <c r="AO13" s="92"/>
      <c r="AP13" s="73"/>
      <c r="AQ13" s="73"/>
      <c r="AR13" s="73"/>
      <c r="AS13" s="73"/>
      <c r="AT13" s="73"/>
      <c r="AU13" s="73"/>
      <c r="AV13" s="73"/>
    </row>
    <row r="14" spans="1:48">
      <c r="A14" s="94"/>
      <c r="B14" s="41" t="s">
        <v>74</v>
      </c>
      <c r="C14" s="41" t="s">
        <v>35</v>
      </c>
      <c r="D14" s="56"/>
      <c r="E14" s="55"/>
      <c r="F14" s="55"/>
      <c r="G14" s="55"/>
      <c r="H14" s="55"/>
      <c r="I14" s="55"/>
      <c r="J14" s="55"/>
      <c r="K14" s="55"/>
      <c r="L14" s="6">
        <v>0</v>
      </c>
      <c r="M14" s="31">
        <f t="shared" si="0"/>
        <v>0</v>
      </c>
      <c r="N14" s="39"/>
      <c r="O14" s="39"/>
      <c r="P14" s="31">
        <f t="shared" si="1"/>
        <v>0</v>
      </c>
      <c r="Q14" s="39"/>
      <c r="R14" s="39"/>
      <c r="S14" s="31">
        <f t="shared" si="2"/>
        <v>0</v>
      </c>
      <c r="T14" s="31" t="str">
        <f t="shared" si="3"/>
        <v>No</v>
      </c>
      <c r="U14" s="92"/>
      <c r="V14" s="92"/>
      <c r="W14" s="92"/>
      <c r="X14" s="92"/>
      <c r="Y14" s="92"/>
      <c r="Z14" s="92"/>
      <c r="AA14" s="92"/>
      <c r="AB14" s="31">
        <f t="shared" si="8"/>
        <v>0</v>
      </c>
      <c r="AC14" s="39">
        <v>0</v>
      </c>
      <c r="AD14" s="39">
        <v>0</v>
      </c>
      <c r="AE14" s="31">
        <f t="shared" si="9"/>
        <v>0</v>
      </c>
      <c r="AF14" s="39">
        <v>0</v>
      </c>
      <c r="AG14" s="39">
        <v>0</v>
      </c>
      <c r="AH14" s="38">
        <f t="shared" si="10"/>
        <v>0</v>
      </c>
      <c r="AI14" s="92"/>
      <c r="AJ14" s="92"/>
      <c r="AK14" s="92"/>
      <c r="AL14" s="92"/>
      <c r="AM14" s="92"/>
      <c r="AN14" s="92"/>
      <c r="AO14" s="92"/>
      <c r="AP14" s="73"/>
      <c r="AQ14" s="73"/>
      <c r="AR14" s="73"/>
      <c r="AS14" s="73"/>
      <c r="AT14" s="73"/>
      <c r="AU14" s="73"/>
      <c r="AV14" s="73"/>
    </row>
    <row r="15" spans="1:48">
      <c r="A15" s="94"/>
      <c r="B15" s="41" t="s">
        <v>75</v>
      </c>
      <c r="C15" s="41" t="s">
        <v>45</v>
      </c>
      <c r="D15" s="56"/>
      <c r="E15" s="55"/>
      <c r="F15" s="55"/>
      <c r="G15" s="55"/>
      <c r="H15" s="55"/>
      <c r="I15" s="55"/>
      <c r="J15" s="55"/>
      <c r="K15" s="55"/>
      <c r="L15" s="6">
        <v>0</v>
      </c>
      <c r="M15" s="31">
        <f t="shared" si="0"/>
        <v>0</v>
      </c>
      <c r="N15" s="39"/>
      <c r="O15" s="39"/>
      <c r="P15" s="31">
        <f t="shared" si="1"/>
        <v>0</v>
      </c>
      <c r="Q15" s="39"/>
      <c r="R15" s="39"/>
      <c r="S15" s="31">
        <f t="shared" si="2"/>
        <v>0</v>
      </c>
      <c r="T15" s="31" t="str">
        <f t="shared" si="3"/>
        <v>No</v>
      </c>
      <c r="U15" s="92"/>
      <c r="V15" s="92"/>
      <c r="W15" s="92"/>
      <c r="X15" s="92"/>
      <c r="Y15" s="92"/>
      <c r="Z15" s="92"/>
      <c r="AA15" s="92"/>
      <c r="AB15" s="31">
        <f t="shared" si="8"/>
        <v>0</v>
      </c>
      <c r="AC15" s="39">
        <v>0</v>
      </c>
      <c r="AD15" s="39">
        <v>0</v>
      </c>
      <c r="AE15" s="31">
        <f t="shared" si="9"/>
        <v>0</v>
      </c>
      <c r="AF15" s="39">
        <v>0</v>
      </c>
      <c r="AG15" s="39">
        <v>0</v>
      </c>
      <c r="AH15" s="38">
        <f t="shared" si="10"/>
        <v>0</v>
      </c>
      <c r="AI15" s="92"/>
      <c r="AJ15" s="92"/>
      <c r="AK15" s="92"/>
      <c r="AL15" s="92"/>
      <c r="AM15" s="92"/>
      <c r="AN15" s="92"/>
      <c r="AO15" s="92"/>
      <c r="AP15" s="73"/>
      <c r="AQ15" s="73"/>
      <c r="AR15" s="73"/>
      <c r="AS15" s="73"/>
      <c r="AT15" s="73"/>
      <c r="AU15" s="73"/>
      <c r="AV15" s="73"/>
    </row>
    <row r="16" spans="1:48">
      <c r="A16" s="94"/>
      <c r="B16" s="41" t="s">
        <v>76</v>
      </c>
      <c r="C16" s="41" t="s">
        <v>34</v>
      </c>
      <c r="D16" s="56"/>
      <c r="E16" s="55"/>
      <c r="F16" s="55"/>
      <c r="G16" s="55"/>
      <c r="H16" s="59"/>
      <c r="I16" s="55"/>
      <c r="J16" s="55"/>
      <c r="K16" s="55"/>
      <c r="L16" s="6">
        <v>1</v>
      </c>
      <c r="M16" s="31">
        <f t="shared" si="0"/>
        <v>0</v>
      </c>
      <c r="N16" s="39"/>
      <c r="O16" s="39"/>
      <c r="P16" s="31">
        <f t="shared" si="1"/>
        <v>1</v>
      </c>
      <c r="Q16" s="31">
        <v>1</v>
      </c>
      <c r="R16" s="31">
        <v>0</v>
      </c>
      <c r="S16" s="31">
        <f t="shared" si="2"/>
        <v>1</v>
      </c>
      <c r="T16" s="31" t="str">
        <f t="shared" si="3"/>
        <v>Yes</v>
      </c>
      <c r="U16" s="92"/>
      <c r="V16" s="92"/>
      <c r="W16" s="92"/>
      <c r="X16" s="92"/>
      <c r="Y16" s="92"/>
      <c r="Z16" s="92"/>
      <c r="AA16" s="92"/>
      <c r="AB16" s="31">
        <f t="shared" si="8"/>
        <v>0</v>
      </c>
      <c r="AC16" s="39">
        <v>0</v>
      </c>
      <c r="AD16" s="39">
        <v>0</v>
      </c>
      <c r="AE16" s="31">
        <f t="shared" si="9"/>
        <v>0.25</v>
      </c>
      <c r="AF16" s="31">
        <f>Q16/4</f>
        <v>0.25</v>
      </c>
      <c r="AG16" s="31">
        <f>R16/4</f>
        <v>0</v>
      </c>
      <c r="AH16" s="38">
        <f t="shared" si="10"/>
        <v>0.25</v>
      </c>
      <c r="AI16" s="92"/>
      <c r="AJ16" s="92"/>
      <c r="AK16" s="92"/>
      <c r="AL16" s="92"/>
      <c r="AM16" s="92"/>
      <c r="AN16" s="92"/>
      <c r="AO16" s="92"/>
      <c r="AP16" s="73"/>
      <c r="AQ16" s="73"/>
      <c r="AR16" s="73"/>
      <c r="AS16" s="73"/>
      <c r="AT16" s="73"/>
      <c r="AU16" s="73"/>
      <c r="AV16" s="73"/>
    </row>
    <row r="17" spans="1:48">
      <c r="A17" s="94"/>
      <c r="B17" s="41" t="s">
        <v>77</v>
      </c>
      <c r="C17" s="41" t="s">
        <v>40</v>
      </c>
      <c r="D17" s="58"/>
      <c r="E17" s="57"/>
      <c r="F17" s="9"/>
      <c r="G17" s="9"/>
      <c r="H17" s="59"/>
      <c r="I17" s="55"/>
      <c r="J17" s="57"/>
      <c r="K17" s="57"/>
      <c r="L17" s="6">
        <v>7</v>
      </c>
      <c r="M17" s="31">
        <f t="shared" si="0"/>
        <v>6</v>
      </c>
      <c r="N17" s="31">
        <v>5</v>
      </c>
      <c r="O17" s="31">
        <v>1</v>
      </c>
      <c r="P17" s="31">
        <f t="shared" si="1"/>
        <v>2</v>
      </c>
      <c r="Q17" s="31">
        <v>1</v>
      </c>
      <c r="R17" s="31">
        <v>1</v>
      </c>
      <c r="S17" s="31">
        <f t="shared" si="2"/>
        <v>8</v>
      </c>
      <c r="T17" s="31" t="str">
        <f t="shared" si="3"/>
        <v>Yes</v>
      </c>
      <c r="U17" s="92"/>
      <c r="V17" s="92"/>
      <c r="W17" s="92"/>
      <c r="X17" s="92"/>
      <c r="Y17" s="92"/>
      <c r="Z17" s="92"/>
      <c r="AA17" s="92"/>
      <c r="AB17" s="31">
        <f t="shared" si="8"/>
        <v>1.5</v>
      </c>
      <c r="AC17" s="31">
        <f>N17/4</f>
        <v>1.25</v>
      </c>
      <c r="AD17" s="31">
        <f>O17/4</f>
        <v>0.25</v>
      </c>
      <c r="AE17" s="31">
        <f t="shared" si="9"/>
        <v>0.5</v>
      </c>
      <c r="AF17" s="31">
        <f>Q17/4</f>
        <v>0.25</v>
      </c>
      <c r="AG17" s="31">
        <f>R17/4</f>
        <v>0.25</v>
      </c>
      <c r="AH17" s="38">
        <f t="shared" si="10"/>
        <v>2</v>
      </c>
      <c r="AI17" s="92"/>
      <c r="AJ17" s="92"/>
      <c r="AK17" s="92"/>
      <c r="AL17" s="92"/>
      <c r="AM17" s="92"/>
      <c r="AN17" s="92"/>
      <c r="AO17" s="92"/>
      <c r="AP17" s="73"/>
      <c r="AQ17" s="73"/>
      <c r="AR17" s="73"/>
      <c r="AS17" s="73"/>
      <c r="AT17" s="73"/>
      <c r="AU17" s="73"/>
      <c r="AV17" s="73"/>
    </row>
    <row r="18" spans="1:48">
      <c r="A18" s="94"/>
      <c r="B18" s="41" t="s">
        <v>78</v>
      </c>
      <c r="C18" s="41" t="s">
        <v>44</v>
      </c>
      <c r="D18" s="56"/>
      <c r="E18" s="57"/>
      <c r="F18" s="57"/>
      <c r="G18" s="55"/>
      <c r="H18" s="55"/>
      <c r="I18" s="57"/>
      <c r="J18" s="55"/>
      <c r="K18" s="57"/>
      <c r="L18" s="6">
        <v>4</v>
      </c>
      <c r="M18" s="31">
        <f t="shared" si="0"/>
        <v>4</v>
      </c>
      <c r="N18" s="31">
        <v>4</v>
      </c>
      <c r="O18" s="31">
        <v>0</v>
      </c>
      <c r="P18" s="31">
        <f t="shared" si="1"/>
        <v>0</v>
      </c>
      <c r="Q18" s="39"/>
      <c r="R18" s="39"/>
      <c r="S18" s="31">
        <f t="shared" si="2"/>
        <v>4</v>
      </c>
      <c r="T18" s="31" t="str">
        <f t="shared" si="3"/>
        <v>Yes</v>
      </c>
      <c r="U18" s="92"/>
      <c r="V18" s="92"/>
      <c r="W18" s="92"/>
      <c r="X18" s="92"/>
      <c r="Y18" s="92"/>
      <c r="Z18" s="92"/>
      <c r="AA18" s="92"/>
      <c r="AB18" s="31">
        <f t="shared" si="8"/>
        <v>1</v>
      </c>
      <c r="AC18" s="31">
        <f>N18/4</f>
        <v>1</v>
      </c>
      <c r="AD18" s="31">
        <f>O18/4</f>
        <v>0</v>
      </c>
      <c r="AE18" s="31">
        <f t="shared" si="9"/>
        <v>0</v>
      </c>
      <c r="AF18" s="39">
        <v>0</v>
      </c>
      <c r="AG18" s="39">
        <v>0</v>
      </c>
      <c r="AH18" s="38">
        <f t="shared" si="10"/>
        <v>1</v>
      </c>
      <c r="AI18" s="92"/>
      <c r="AJ18" s="92"/>
      <c r="AK18" s="92"/>
      <c r="AL18" s="92"/>
      <c r="AM18" s="92"/>
      <c r="AN18" s="92"/>
      <c r="AO18" s="92"/>
      <c r="AP18" s="73"/>
      <c r="AQ18" s="73"/>
      <c r="AR18" s="73"/>
      <c r="AS18" s="73"/>
      <c r="AT18" s="73"/>
      <c r="AU18" s="73"/>
      <c r="AV18" s="73"/>
    </row>
    <row r="19" spans="1:48">
      <c r="A19" s="94"/>
      <c r="B19" s="41" t="s">
        <v>79</v>
      </c>
      <c r="C19" s="41" t="s">
        <v>43</v>
      </c>
      <c r="D19" s="56"/>
      <c r="E19" s="55"/>
      <c r="F19" s="55"/>
      <c r="G19" s="55"/>
      <c r="H19" s="55"/>
      <c r="I19" s="55"/>
      <c r="J19" s="55"/>
      <c r="K19" s="55"/>
      <c r="L19" s="6">
        <v>0</v>
      </c>
      <c r="M19" s="31">
        <f t="shared" si="0"/>
        <v>0</v>
      </c>
      <c r="N19" s="39"/>
      <c r="O19" s="39"/>
      <c r="P19" s="31">
        <f t="shared" si="1"/>
        <v>0</v>
      </c>
      <c r="Q19" s="39"/>
      <c r="R19" s="39"/>
      <c r="S19" s="31">
        <f t="shared" si="2"/>
        <v>0</v>
      </c>
      <c r="T19" s="31" t="str">
        <f t="shared" si="3"/>
        <v>No</v>
      </c>
      <c r="U19" s="92"/>
      <c r="V19" s="92"/>
      <c r="W19" s="92"/>
      <c r="X19" s="92"/>
      <c r="Y19" s="92"/>
      <c r="Z19" s="92"/>
      <c r="AA19" s="92"/>
      <c r="AB19" s="31">
        <f t="shared" si="8"/>
        <v>0</v>
      </c>
      <c r="AC19" s="39">
        <v>0</v>
      </c>
      <c r="AD19" s="39">
        <v>0</v>
      </c>
      <c r="AE19" s="31">
        <f t="shared" si="9"/>
        <v>0</v>
      </c>
      <c r="AF19" s="39">
        <v>0</v>
      </c>
      <c r="AG19" s="39">
        <v>0</v>
      </c>
      <c r="AH19" s="38">
        <f t="shared" si="10"/>
        <v>0</v>
      </c>
      <c r="AI19" s="92"/>
      <c r="AJ19" s="92"/>
      <c r="AK19" s="92"/>
      <c r="AL19" s="92"/>
      <c r="AM19" s="92"/>
      <c r="AN19" s="92"/>
      <c r="AO19" s="92"/>
      <c r="AP19" s="73"/>
      <c r="AQ19" s="73"/>
      <c r="AR19" s="73"/>
      <c r="AS19" s="73"/>
      <c r="AT19" s="73"/>
      <c r="AU19" s="73"/>
      <c r="AV19" s="73"/>
    </row>
    <row r="20" spans="1:48">
      <c r="A20" s="94"/>
      <c r="B20" s="41" t="s">
        <v>80</v>
      </c>
      <c r="C20" s="41" t="s">
        <v>42</v>
      </c>
      <c r="D20" s="9"/>
      <c r="E20" s="55"/>
      <c r="F20" s="55"/>
      <c r="G20" s="55"/>
      <c r="H20" s="55"/>
      <c r="I20" s="59"/>
      <c r="J20" s="55"/>
      <c r="K20" s="55"/>
      <c r="L20" s="6">
        <v>2</v>
      </c>
      <c r="M20" s="31">
        <f t="shared" si="0"/>
        <v>0</v>
      </c>
      <c r="N20" s="39"/>
      <c r="O20" s="39"/>
      <c r="P20" s="31">
        <f t="shared" si="1"/>
        <v>2</v>
      </c>
      <c r="Q20" s="31">
        <v>1</v>
      </c>
      <c r="R20" s="31">
        <v>1</v>
      </c>
      <c r="S20" s="31">
        <f t="shared" si="2"/>
        <v>2</v>
      </c>
      <c r="T20" s="31" t="str">
        <f t="shared" si="3"/>
        <v>Yes</v>
      </c>
      <c r="U20" s="92"/>
      <c r="V20" s="92"/>
      <c r="W20" s="92"/>
      <c r="X20" s="92"/>
      <c r="Y20" s="92"/>
      <c r="Z20" s="92"/>
      <c r="AA20" s="92"/>
      <c r="AB20" s="31">
        <f t="shared" si="8"/>
        <v>0</v>
      </c>
      <c r="AC20" s="39">
        <v>0</v>
      </c>
      <c r="AD20" s="39">
        <v>0</v>
      </c>
      <c r="AE20" s="31">
        <f t="shared" si="9"/>
        <v>0.5</v>
      </c>
      <c r="AF20" s="31">
        <f>Q20/4</f>
        <v>0.25</v>
      </c>
      <c r="AG20" s="31">
        <f>R20/4</f>
        <v>0.25</v>
      </c>
      <c r="AH20" s="38">
        <f t="shared" si="10"/>
        <v>0.5</v>
      </c>
      <c r="AI20" s="92"/>
      <c r="AJ20" s="92"/>
      <c r="AK20" s="92"/>
      <c r="AL20" s="92"/>
      <c r="AM20" s="92"/>
      <c r="AN20" s="92"/>
      <c r="AO20" s="92"/>
      <c r="AP20" s="73"/>
      <c r="AQ20" s="73"/>
      <c r="AR20" s="73"/>
      <c r="AS20" s="73"/>
      <c r="AT20" s="73"/>
      <c r="AU20" s="73"/>
      <c r="AV20" s="73"/>
    </row>
    <row r="21" spans="1:48">
      <c r="A21" s="94"/>
      <c r="B21" s="41" t="s">
        <v>81</v>
      </c>
      <c r="C21" s="41" t="s">
        <v>36</v>
      </c>
      <c r="D21" s="9"/>
      <c r="E21" s="55"/>
      <c r="F21" s="9"/>
      <c r="G21" s="55"/>
      <c r="H21" s="55"/>
      <c r="I21" s="55"/>
      <c r="J21" s="55"/>
      <c r="K21" s="55"/>
      <c r="L21" s="6">
        <v>2</v>
      </c>
      <c r="M21" s="31">
        <f t="shared" si="0"/>
        <v>1</v>
      </c>
      <c r="N21" s="31">
        <v>0</v>
      </c>
      <c r="O21" s="31">
        <v>1</v>
      </c>
      <c r="P21" s="31">
        <f t="shared" si="1"/>
        <v>1</v>
      </c>
      <c r="Q21" s="31">
        <v>0</v>
      </c>
      <c r="R21" s="31">
        <v>1</v>
      </c>
      <c r="S21" s="31">
        <f t="shared" si="2"/>
        <v>2</v>
      </c>
      <c r="T21" s="31" t="str">
        <f t="shared" si="3"/>
        <v>Yes</v>
      </c>
      <c r="U21" s="92"/>
      <c r="V21" s="92"/>
      <c r="W21" s="92"/>
      <c r="X21" s="92"/>
      <c r="Y21" s="92"/>
      <c r="Z21" s="92"/>
      <c r="AA21" s="92"/>
      <c r="AB21" s="31">
        <f t="shared" si="8"/>
        <v>0.25</v>
      </c>
      <c r="AC21" s="31">
        <f>N21/4</f>
        <v>0</v>
      </c>
      <c r="AD21" s="31">
        <f>O21/4</f>
        <v>0.25</v>
      </c>
      <c r="AE21" s="31">
        <f t="shared" si="9"/>
        <v>0.25</v>
      </c>
      <c r="AF21" s="31">
        <f>Q21/4</f>
        <v>0</v>
      </c>
      <c r="AG21" s="31">
        <f>R21/4</f>
        <v>0.25</v>
      </c>
      <c r="AH21" s="38">
        <f t="shared" si="10"/>
        <v>0.5</v>
      </c>
      <c r="AI21" s="92"/>
      <c r="AJ21" s="92"/>
      <c r="AK21" s="92"/>
      <c r="AL21" s="92"/>
      <c r="AM21" s="92"/>
      <c r="AN21" s="92"/>
      <c r="AO21" s="92"/>
      <c r="AP21" s="73"/>
      <c r="AQ21" s="73"/>
      <c r="AR21" s="73"/>
      <c r="AS21" s="73"/>
      <c r="AT21" s="73"/>
      <c r="AU21" s="73"/>
      <c r="AV21" s="73"/>
    </row>
    <row r="22" spans="1:48">
      <c r="A22" s="94"/>
      <c r="B22" s="41" t="s">
        <v>82</v>
      </c>
      <c r="C22" s="41" t="s">
        <v>47</v>
      </c>
      <c r="D22" s="56"/>
      <c r="E22" s="55"/>
      <c r="F22" s="55"/>
      <c r="G22" s="55"/>
      <c r="H22" s="55"/>
      <c r="I22" s="55"/>
      <c r="J22" s="55"/>
      <c r="K22" s="55"/>
      <c r="L22" s="6">
        <v>0</v>
      </c>
      <c r="M22" s="31">
        <f t="shared" si="0"/>
        <v>0</v>
      </c>
      <c r="N22" s="39"/>
      <c r="O22" s="39"/>
      <c r="P22" s="31">
        <f t="shared" si="1"/>
        <v>0</v>
      </c>
      <c r="Q22" s="39"/>
      <c r="R22" s="39"/>
      <c r="S22" s="31">
        <f t="shared" si="2"/>
        <v>0</v>
      </c>
      <c r="T22" s="31" t="str">
        <f t="shared" si="3"/>
        <v>No</v>
      </c>
      <c r="U22" s="92"/>
      <c r="V22" s="92"/>
      <c r="W22" s="92"/>
      <c r="X22" s="92"/>
      <c r="Y22" s="92"/>
      <c r="Z22" s="92"/>
      <c r="AA22" s="92"/>
      <c r="AB22" s="31">
        <f t="shared" si="8"/>
        <v>0</v>
      </c>
      <c r="AC22" s="39">
        <v>0</v>
      </c>
      <c r="AD22" s="39">
        <v>0</v>
      </c>
      <c r="AE22" s="31">
        <f t="shared" si="9"/>
        <v>0</v>
      </c>
      <c r="AF22" s="39">
        <v>0</v>
      </c>
      <c r="AG22" s="39">
        <v>0</v>
      </c>
      <c r="AH22" s="38">
        <f t="shared" si="10"/>
        <v>0</v>
      </c>
      <c r="AI22" s="92"/>
      <c r="AJ22" s="92"/>
      <c r="AK22" s="92"/>
      <c r="AL22" s="92"/>
      <c r="AM22" s="92"/>
      <c r="AN22" s="92"/>
      <c r="AO22" s="92"/>
      <c r="AP22" s="73"/>
      <c r="AQ22" s="73"/>
      <c r="AR22" s="73"/>
      <c r="AS22" s="73"/>
      <c r="AT22" s="73"/>
      <c r="AU22" s="73"/>
      <c r="AV22" s="73"/>
    </row>
    <row r="23" spans="1:48">
      <c r="A23" s="94"/>
      <c r="B23" s="41" t="s">
        <v>83</v>
      </c>
      <c r="C23" s="41" t="s">
        <v>46</v>
      </c>
      <c r="D23" s="56"/>
      <c r="E23" s="55"/>
      <c r="F23" s="55"/>
      <c r="G23" s="55"/>
      <c r="H23" s="55"/>
      <c r="I23" s="55"/>
      <c r="J23" s="55"/>
      <c r="K23" s="55"/>
      <c r="L23" s="6">
        <v>0</v>
      </c>
      <c r="M23" s="31">
        <f t="shared" si="0"/>
        <v>0</v>
      </c>
      <c r="N23" s="39"/>
      <c r="O23" s="39"/>
      <c r="P23" s="31">
        <f t="shared" si="1"/>
        <v>0</v>
      </c>
      <c r="Q23" s="39"/>
      <c r="R23" s="39"/>
      <c r="S23" s="31">
        <f t="shared" si="2"/>
        <v>0</v>
      </c>
      <c r="T23" s="31" t="str">
        <f t="shared" si="3"/>
        <v>No</v>
      </c>
      <c r="U23" s="92"/>
      <c r="V23" s="92"/>
      <c r="W23" s="92"/>
      <c r="X23" s="92"/>
      <c r="Y23" s="92"/>
      <c r="Z23" s="92"/>
      <c r="AA23" s="92"/>
      <c r="AB23" s="31">
        <f t="shared" si="8"/>
        <v>0</v>
      </c>
      <c r="AC23" s="39">
        <v>0</v>
      </c>
      <c r="AD23" s="39">
        <v>0</v>
      </c>
      <c r="AE23" s="31">
        <f t="shared" si="9"/>
        <v>0</v>
      </c>
      <c r="AF23" s="39">
        <v>0</v>
      </c>
      <c r="AG23" s="39">
        <v>0</v>
      </c>
      <c r="AH23" s="38">
        <f t="shared" si="10"/>
        <v>0</v>
      </c>
      <c r="AI23" s="92"/>
      <c r="AJ23" s="92"/>
      <c r="AK23" s="92"/>
      <c r="AL23" s="92"/>
      <c r="AM23" s="92"/>
      <c r="AN23" s="92"/>
      <c r="AO23" s="92"/>
      <c r="AP23" s="73"/>
      <c r="AQ23" s="73"/>
      <c r="AR23" s="73"/>
      <c r="AS23" s="73"/>
      <c r="AT23" s="73"/>
      <c r="AU23" s="73"/>
      <c r="AV23" s="73"/>
    </row>
    <row r="24" spans="1:48">
      <c r="A24" s="94"/>
      <c r="B24" s="41" t="s">
        <v>84</v>
      </c>
      <c r="C24" s="41" t="s">
        <v>33</v>
      </c>
      <c r="D24" s="56"/>
      <c r="E24" s="55"/>
      <c r="F24" s="55"/>
      <c r="G24" s="55"/>
      <c r="H24" s="55"/>
      <c r="I24" s="55"/>
      <c r="J24" s="55"/>
      <c r="K24" s="55"/>
      <c r="L24" s="6">
        <v>0</v>
      </c>
      <c r="M24" s="31">
        <f t="shared" si="0"/>
        <v>0</v>
      </c>
      <c r="N24" s="39"/>
      <c r="O24" s="39"/>
      <c r="P24" s="31">
        <f t="shared" si="1"/>
        <v>0</v>
      </c>
      <c r="Q24" s="39"/>
      <c r="R24" s="39"/>
      <c r="S24" s="31">
        <f t="shared" si="2"/>
        <v>0</v>
      </c>
      <c r="T24" s="31" t="str">
        <f t="shared" si="3"/>
        <v>No</v>
      </c>
      <c r="U24" s="92"/>
      <c r="V24" s="92"/>
      <c r="W24" s="92"/>
      <c r="X24" s="92"/>
      <c r="Y24" s="92"/>
      <c r="Z24" s="92"/>
      <c r="AA24" s="92"/>
      <c r="AB24" s="31">
        <f t="shared" si="8"/>
        <v>0</v>
      </c>
      <c r="AC24" s="39">
        <v>0</v>
      </c>
      <c r="AD24" s="39">
        <v>0</v>
      </c>
      <c r="AE24" s="31">
        <f t="shared" si="9"/>
        <v>0</v>
      </c>
      <c r="AF24" s="39">
        <v>0</v>
      </c>
      <c r="AG24" s="39">
        <v>0</v>
      </c>
      <c r="AH24" s="38">
        <f t="shared" si="10"/>
        <v>0</v>
      </c>
      <c r="AI24" s="92"/>
      <c r="AJ24" s="92"/>
      <c r="AK24" s="92"/>
      <c r="AL24" s="92"/>
      <c r="AM24" s="92"/>
      <c r="AN24" s="92"/>
      <c r="AO24" s="92"/>
      <c r="AP24" s="73"/>
      <c r="AQ24" s="73"/>
      <c r="AR24" s="73"/>
      <c r="AS24" s="73"/>
      <c r="AT24" s="73"/>
      <c r="AU24" s="73"/>
      <c r="AV24" s="73"/>
    </row>
    <row r="25" spans="1:48">
      <c r="A25" s="94"/>
      <c r="B25" s="41" t="s">
        <v>85</v>
      </c>
      <c r="C25" s="41" t="s">
        <v>39</v>
      </c>
      <c r="D25" s="56"/>
      <c r="E25" s="57"/>
      <c r="F25" s="57"/>
      <c r="G25" s="55"/>
      <c r="H25" s="55"/>
      <c r="I25" s="9"/>
      <c r="J25" s="57"/>
      <c r="K25" s="57"/>
      <c r="L25" s="6">
        <v>5</v>
      </c>
      <c r="M25" s="31">
        <f t="shared" si="0"/>
        <v>5</v>
      </c>
      <c r="N25" s="31">
        <v>5</v>
      </c>
      <c r="O25" s="31">
        <v>0</v>
      </c>
      <c r="P25" s="31">
        <f t="shared" si="1"/>
        <v>1</v>
      </c>
      <c r="Q25" s="31">
        <v>0</v>
      </c>
      <c r="R25" s="31">
        <v>1</v>
      </c>
      <c r="S25" s="31">
        <f t="shared" si="2"/>
        <v>6</v>
      </c>
      <c r="T25" s="31" t="str">
        <f t="shared" si="3"/>
        <v>Yes</v>
      </c>
      <c r="U25" s="92"/>
      <c r="V25" s="92"/>
      <c r="W25" s="92"/>
      <c r="X25" s="92"/>
      <c r="Y25" s="92"/>
      <c r="Z25" s="92"/>
      <c r="AA25" s="92"/>
      <c r="AB25" s="31">
        <f t="shared" si="8"/>
        <v>1.25</v>
      </c>
      <c r="AC25" s="31">
        <f>N25/4</f>
        <v>1.25</v>
      </c>
      <c r="AD25" s="31">
        <f>O25/4</f>
        <v>0</v>
      </c>
      <c r="AE25" s="31">
        <f t="shared" si="9"/>
        <v>0.25</v>
      </c>
      <c r="AF25" s="31">
        <f>Q25/4</f>
        <v>0</v>
      </c>
      <c r="AG25" s="31">
        <f>R25/4</f>
        <v>0.25</v>
      </c>
      <c r="AH25" s="38">
        <f t="shared" si="10"/>
        <v>1.5</v>
      </c>
      <c r="AI25" s="92"/>
      <c r="AJ25" s="92"/>
      <c r="AK25" s="92"/>
      <c r="AL25" s="92"/>
      <c r="AM25" s="92"/>
      <c r="AN25" s="92"/>
      <c r="AO25" s="92"/>
      <c r="AP25" s="73"/>
      <c r="AQ25" s="73"/>
      <c r="AR25" s="73"/>
      <c r="AS25" s="73"/>
      <c r="AT25" s="73"/>
      <c r="AU25" s="73"/>
      <c r="AV25" s="73"/>
    </row>
    <row r="26" spans="1:48">
      <c r="A26" s="94"/>
      <c r="B26" s="41" t="s">
        <v>86</v>
      </c>
      <c r="C26" s="41" t="s">
        <v>38</v>
      </c>
      <c r="D26" s="56"/>
      <c r="E26" s="57"/>
      <c r="F26" s="57"/>
      <c r="G26" s="55"/>
      <c r="H26" s="55"/>
      <c r="I26" s="57"/>
      <c r="J26" s="55"/>
      <c r="K26" s="57"/>
      <c r="L26" s="6">
        <v>4</v>
      </c>
      <c r="M26" s="31">
        <f t="shared" si="0"/>
        <v>4</v>
      </c>
      <c r="N26" s="31">
        <v>4</v>
      </c>
      <c r="O26" s="31">
        <v>0</v>
      </c>
      <c r="P26" s="31">
        <f t="shared" si="1"/>
        <v>0</v>
      </c>
      <c r="Q26" s="39"/>
      <c r="R26" s="39"/>
      <c r="S26" s="31">
        <f t="shared" si="2"/>
        <v>4</v>
      </c>
      <c r="T26" s="31" t="str">
        <f t="shared" si="3"/>
        <v>Yes</v>
      </c>
      <c r="U26" s="92"/>
      <c r="V26" s="92"/>
      <c r="W26" s="92"/>
      <c r="X26" s="92"/>
      <c r="Y26" s="92"/>
      <c r="Z26" s="92"/>
      <c r="AA26" s="92"/>
      <c r="AB26" s="31">
        <f t="shared" si="8"/>
        <v>1</v>
      </c>
      <c r="AC26" s="31">
        <f>N26/4</f>
        <v>1</v>
      </c>
      <c r="AD26" s="31">
        <f>O26/4</f>
        <v>0</v>
      </c>
      <c r="AE26" s="31">
        <f t="shared" si="9"/>
        <v>0</v>
      </c>
      <c r="AF26" s="39">
        <v>0</v>
      </c>
      <c r="AG26" s="39">
        <v>0</v>
      </c>
      <c r="AH26" s="38">
        <f t="shared" si="10"/>
        <v>1</v>
      </c>
      <c r="AI26" s="92"/>
      <c r="AJ26" s="92"/>
      <c r="AK26" s="92"/>
      <c r="AL26" s="92"/>
      <c r="AM26" s="92"/>
      <c r="AN26" s="92"/>
      <c r="AO26" s="92"/>
      <c r="AP26" s="73"/>
      <c r="AQ26" s="73"/>
      <c r="AR26" s="73"/>
      <c r="AS26" s="73"/>
      <c r="AT26" s="73"/>
      <c r="AU26" s="73"/>
      <c r="AV26" s="73"/>
    </row>
    <row r="27" spans="1:48">
      <c r="A27" s="94"/>
      <c r="B27" s="41" t="s">
        <v>87</v>
      </c>
      <c r="C27" s="41" t="s">
        <v>37</v>
      </c>
      <c r="D27" s="12"/>
      <c r="E27" s="55"/>
      <c r="F27" s="55"/>
      <c r="G27" s="55"/>
      <c r="H27" s="59"/>
      <c r="I27" s="55"/>
      <c r="J27" s="55"/>
      <c r="K27" s="55"/>
      <c r="L27" s="6">
        <v>2</v>
      </c>
      <c r="M27" s="31">
        <f t="shared" si="0"/>
        <v>0</v>
      </c>
      <c r="N27" s="39"/>
      <c r="O27" s="39"/>
      <c r="P27" s="31">
        <f t="shared" si="1"/>
        <v>2</v>
      </c>
      <c r="Q27" s="31">
        <v>1</v>
      </c>
      <c r="R27" s="31">
        <v>1</v>
      </c>
      <c r="S27" s="31">
        <f t="shared" si="2"/>
        <v>2</v>
      </c>
      <c r="T27" s="31" t="str">
        <f t="shared" si="3"/>
        <v>Yes</v>
      </c>
      <c r="U27" s="92"/>
      <c r="V27" s="92"/>
      <c r="W27" s="92"/>
      <c r="X27" s="92"/>
      <c r="Y27" s="92"/>
      <c r="Z27" s="92"/>
      <c r="AA27" s="92"/>
      <c r="AB27" s="31">
        <f t="shared" si="8"/>
        <v>0</v>
      </c>
      <c r="AC27" s="39">
        <v>0</v>
      </c>
      <c r="AD27" s="39">
        <v>0</v>
      </c>
      <c r="AE27" s="31">
        <f t="shared" si="9"/>
        <v>0.5</v>
      </c>
      <c r="AF27" s="31">
        <f t="shared" ref="AF27:AG29" si="11">Q27/4</f>
        <v>0.25</v>
      </c>
      <c r="AG27" s="31">
        <f t="shared" si="11"/>
        <v>0.25</v>
      </c>
      <c r="AH27" s="38">
        <f t="shared" si="10"/>
        <v>0.5</v>
      </c>
      <c r="AI27" s="92"/>
      <c r="AJ27" s="92"/>
      <c r="AK27" s="92"/>
      <c r="AL27" s="92"/>
      <c r="AM27" s="92"/>
      <c r="AN27" s="92"/>
      <c r="AO27" s="92"/>
      <c r="AP27" s="73"/>
      <c r="AQ27" s="73"/>
      <c r="AR27" s="73"/>
      <c r="AS27" s="73"/>
      <c r="AT27" s="73"/>
      <c r="AU27" s="73"/>
      <c r="AV27" s="73"/>
    </row>
    <row r="28" spans="1:48">
      <c r="A28" s="94"/>
      <c r="B28" s="41" t="s">
        <v>88</v>
      </c>
      <c r="C28" s="41" t="s">
        <v>41</v>
      </c>
      <c r="D28" s="58"/>
      <c r="E28" s="58"/>
      <c r="F28" s="58"/>
      <c r="G28" s="55"/>
      <c r="H28" s="59"/>
      <c r="I28" s="57"/>
      <c r="J28" s="57"/>
      <c r="K28" s="9"/>
      <c r="L28" s="6">
        <v>7</v>
      </c>
      <c r="M28" s="31">
        <f t="shared" si="0"/>
        <v>6</v>
      </c>
      <c r="N28" s="31">
        <v>5</v>
      </c>
      <c r="O28" s="31">
        <v>1</v>
      </c>
      <c r="P28" s="31">
        <f t="shared" si="1"/>
        <v>1</v>
      </c>
      <c r="Q28" s="31">
        <v>1</v>
      </c>
      <c r="R28" s="31">
        <v>0</v>
      </c>
      <c r="S28" s="31">
        <f t="shared" si="2"/>
        <v>7</v>
      </c>
      <c r="T28" s="31" t="str">
        <f t="shared" si="3"/>
        <v>Yes</v>
      </c>
      <c r="U28" s="92"/>
      <c r="V28" s="92"/>
      <c r="W28" s="92"/>
      <c r="X28" s="92"/>
      <c r="Y28" s="92"/>
      <c r="Z28" s="92"/>
      <c r="AA28" s="92"/>
      <c r="AB28" s="31">
        <f t="shared" si="8"/>
        <v>1.5</v>
      </c>
      <c r="AC28" s="31">
        <f>N28/4</f>
        <v>1.25</v>
      </c>
      <c r="AD28" s="31">
        <f>O28/4</f>
        <v>0.25</v>
      </c>
      <c r="AE28" s="31">
        <f t="shared" si="9"/>
        <v>0.25</v>
      </c>
      <c r="AF28" s="31">
        <f t="shared" si="11"/>
        <v>0.25</v>
      </c>
      <c r="AG28" s="31">
        <f t="shared" si="11"/>
        <v>0</v>
      </c>
      <c r="AH28" s="38">
        <f t="shared" si="10"/>
        <v>1.75</v>
      </c>
      <c r="AI28" s="92"/>
      <c r="AJ28" s="92"/>
      <c r="AK28" s="92"/>
      <c r="AL28" s="92"/>
      <c r="AM28" s="92"/>
      <c r="AN28" s="92"/>
      <c r="AO28" s="92"/>
      <c r="AP28" s="73"/>
      <c r="AQ28" s="73"/>
      <c r="AR28" s="73"/>
      <c r="AS28" s="73"/>
      <c r="AT28" s="73"/>
      <c r="AU28" s="73"/>
      <c r="AV28" s="73"/>
    </row>
    <row r="29" spans="1:48">
      <c r="A29" s="94"/>
      <c r="B29" s="41" t="s">
        <v>89</v>
      </c>
      <c r="C29" s="41" t="s">
        <v>35</v>
      </c>
      <c r="D29" s="9"/>
      <c r="E29" s="55"/>
      <c r="F29" s="57"/>
      <c r="G29" s="57"/>
      <c r="H29" s="59"/>
      <c r="I29" s="57"/>
      <c r="J29" s="57"/>
      <c r="K29" s="57"/>
      <c r="L29" s="6">
        <v>7</v>
      </c>
      <c r="M29" s="31">
        <f t="shared" si="0"/>
        <v>6</v>
      </c>
      <c r="N29" s="31">
        <v>6</v>
      </c>
      <c r="O29" s="31">
        <v>0</v>
      </c>
      <c r="P29" s="31">
        <f t="shared" si="1"/>
        <v>2</v>
      </c>
      <c r="Q29" s="31">
        <v>1</v>
      </c>
      <c r="R29" s="31">
        <v>1</v>
      </c>
      <c r="S29" s="31">
        <f t="shared" si="2"/>
        <v>8</v>
      </c>
      <c r="T29" s="31" t="str">
        <f t="shared" si="3"/>
        <v>Yes</v>
      </c>
      <c r="U29" s="92"/>
      <c r="V29" s="92"/>
      <c r="W29" s="92"/>
      <c r="X29" s="92"/>
      <c r="Y29" s="92"/>
      <c r="Z29" s="92"/>
      <c r="AA29" s="92"/>
      <c r="AB29" s="31">
        <f t="shared" si="8"/>
        <v>1.5</v>
      </c>
      <c r="AC29" s="31">
        <f>N29/4</f>
        <v>1.5</v>
      </c>
      <c r="AD29" s="31">
        <f>O29/4</f>
        <v>0</v>
      </c>
      <c r="AE29" s="31">
        <f t="shared" si="9"/>
        <v>0.5</v>
      </c>
      <c r="AF29" s="31">
        <f t="shared" si="11"/>
        <v>0.25</v>
      </c>
      <c r="AG29" s="31">
        <f t="shared" si="11"/>
        <v>0.25</v>
      </c>
      <c r="AH29" s="38">
        <f t="shared" si="10"/>
        <v>2</v>
      </c>
      <c r="AI29" s="92"/>
      <c r="AJ29" s="92"/>
      <c r="AK29" s="92"/>
      <c r="AL29" s="92"/>
      <c r="AM29" s="92"/>
      <c r="AN29" s="92"/>
      <c r="AO29" s="92"/>
      <c r="AP29" s="73"/>
      <c r="AQ29" s="73"/>
      <c r="AR29" s="73"/>
      <c r="AS29" s="73"/>
      <c r="AT29" s="73"/>
      <c r="AU29" s="73"/>
      <c r="AV29" s="73"/>
    </row>
    <row r="30" spans="1:48">
      <c r="A30" s="94"/>
      <c r="B30" s="41" t="s">
        <v>90</v>
      </c>
      <c r="C30" s="41" t="s">
        <v>45</v>
      </c>
      <c r="D30" s="56"/>
      <c r="E30" s="55"/>
      <c r="F30" s="55"/>
      <c r="G30" s="55"/>
      <c r="H30" s="55"/>
      <c r="I30" s="55"/>
      <c r="J30" s="55"/>
      <c r="K30" s="55"/>
      <c r="L30" s="6">
        <v>0</v>
      </c>
      <c r="M30" s="31">
        <f t="shared" si="0"/>
        <v>0</v>
      </c>
      <c r="N30" s="39"/>
      <c r="O30" s="39"/>
      <c r="P30" s="31">
        <f t="shared" si="1"/>
        <v>0</v>
      </c>
      <c r="Q30" s="39"/>
      <c r="R30" s="39"/>
      <c r="S30" s="31">
        <f t="shared" si="2"/>
        <v>0</v>
      </c>
      <c r="T30" s="31" t="str">
        <f t="shared" si="3"/>
        <v>No</v>
      </c>
      <c r="U30" s="92"/>
      <c r="V30" s="92"/>
      <c r="W30" s="92"/>
      <c r="X30" s="92"/>
      <c r="Y30" s="92"/>
      <c r="Z30" s="92"/>
      <c r="AA30" s="92"/>
      <c r="AB30" s="31">
        <f t="shared" si="8"/>
        <v>0</v>
      </c>
      <c r="AC30" s="39">
        <v>0</v>
      </c>
      <c r="AD30" s="39">
        <v>0</v>
      </c>
      <c r="AE30" s="31">
        <f t="shared" si="9"/>
        <v>0</v>
      </c>
      <c r="AF30" s="39">
        <v>0</v>
      </c>
      <c r="AG30" s="39">
        <v>0</v>
      </c>
      <c r="AH30" s="38">
        <f t="shared" si="10"/>
        <v>0</v>
      </c>
      <c r="AI30" s="92"/>
      <c r="AJ30" s="92"/>
      <c r="AK30" s="92"/>
      <c r="AL30" s="92"/>
      <c r="AM30" s="92"/>
      <c r="AN30" s="92"/>
      <c r="AO30" s="92"/>
      <c r="AP30" s="73"/>
      <c r="AQ30" s="73"/>
      <c r="AR30" s="73"/>
      <c r="AS30" s="73"/>
      <c r="AT30" s="73"/>
      <c r="AU30" s="73"/>
      <c r="AV30" s="73"/>
    </row>
    <row r="31" spans="1:48">
      <c r="A31" s="94"/>
      <c r="B31" s="41" t="s">
        <v>91</v>
      </c>
      <c r="C31" s="41" t="s">
        <v>34</v>
      </c>
      <c r="D31" s="56"/>
      <c r="E31" s="55"/>
      <c r="F31" s="55"/>
      <c r="G31" s="55"/>
      <c r="H31" s="55"/>
      <c r="I31" s="55"/>
      <c r="J31" s="55"/>
      <c r="K31" s="55"/>
      <c r="L31" s="6">
        <v>0</v>
      </c>
      <c r="M31" s="31">
        <f t="shared" si="0"/>
        <v>0</v>
      </c>
      <c r="N31" s="39"/>
      <c r="O31" s="39"/>
      <c r="P31" s="31">
        <f t="shared" si="1"/>
        <v>0</v>
      </c>
      <c r="Q31" s="39"/>
      <c r="R31" s="39"/>
      <c r="S31" s="31">
        <f t="shared" si="2"/>
        <v>0</v>
      </c>
      <c r="T31" s="31" t="str">
        <f t="shared" si="3"/>
        <v>No</v>
      </c>
      <c r="U31" s="92"/>
      <c r="V31" s="92"/>
      <c r="W31" s="92"/>
      <c r="X31" s="92"/>
      <c r="Y31" s="92"/>
      <c r="Z31" s="92"/>
      <c r="AA31" s="92"/>
      <c r="AB31" s="31">
        <f t="shared" si="8"/>
        <v>0</v>
      </c>
      <c r="AC31" s="39">
        <v>0</v>
      </c>
      <c r="AD31" s="39">
        <v>0</v>
      </c>
      <c r="AE31" s="31">
        <f t="shared" si="9"/>
        <v>0</v>
      </c>
      <c r="AF31" s="39">
        <v>0</v>
      </c>
      <c r="AG31" s="39">
        <v>0</v>
      </c>
      <c r="AH31" s="38">
        <f t="shared" si="10"/>
        <v>0</v>
      </c>
      <c r="AI31" s="92"/>
      <c r="AJ31" s="92"/>
      <c r="AK31" s="92"/>
      <c r="AL31" s="92"/>
      <c r="AM31" s="92"/>
      <c r="AN31" s="92"/>
      <c r="AO31" s="92"/>
      <c r="AP31" s="73"/>
      <c r="AQ31" s="73"/>
      <c r="AR31" s="73"/>
      <c r="AS31" s="73"/>
      <c r="AT31" s="73"/>
      <c r="AU31" s="73"/>
      <c r="AV31" s="73"/>
    </row>
    <row r="32" spans="1:48">
      <c r="A32" s="94"/>
      <c r="B32" s="41" t="s">
        <v>92</v>
      </c>
      <c r="C32" s="41" t="s">
        <v>40</v>
      </c>
      <c r="D32" s="58"/>
      <c r="E32" s="57"/>
      <c r="F32" s="57"/>
      <c r="G32" s="57"/>
      <c r="H32" s="55"/>
      <c r="I32" s="57"/>
      <c r="J32" s="55"/>
      <c r="K32" s="9"/>
      <c r="L32" s="6">
        <v>6</v>
      </c>
      <c r="M32" s="31">
        <f t="shared" si="0"/>
        <v>6</v>
      </c>
      <c r="N32" s="31">
        <v>5</v>
      </c>
      <c r="O32" s="31">
        <v>1</v>
      </c>
      <c r="P32" s="31">
        <f t="shared" si="1"/>
        <v>0</v>
      </c>
      <c r="Q32" s="39"/>
      <c r="R32" s="39"/>
      <c r="S32" s="31">
        <f t="shared" si="2"/>
        <v>6</v>
      </c>
      <c r="T32" s="31" t="str">
        <f t="shared" si="3"/>
        <v>Yes</v>
      </c>
      <c r="U32" s="92"/>
      <c r="V32" s="92"/>
      <c r="W32" s="92"/>
      <c r="X32" s="92"/>
      <c r="Y32" s="92"/>
      <c r="Z32" s="92"/>
      <c r="AA32" s="92"/>
      <c r="AB32" s="31">
        <f t="shared" si="8"/>
        <v>1.5</v>
      </c>
      <c r="AC32" s="31">
        <f>N32/4</f>
        <v>1.25</v>
      </c>
      <c r="AD32" s="31">
        <f>O32/4</f>
        <v>0.25</v>
      </c>
      <c r="AE32" s="31">
        <f t="shared" si="9"/>
        <v>0</v>
      </c>
      <c r="AF32" s="39">
        <v>0</v>
      </c>
      <c r="AG32" s="39">
        <v>0</v>
      </c>
      <c r="AH32" s="38">
        <f t="shared" si="10"/>
        <v>1.5</v>
      </c>
      <c r="AI32" s="92"/>
      <c r="AJ32" s="92"/>
      <c r="AK32" s="92"/>
      <c r="AL32" s="92"/>
      <c r="AM32" s="92"/>
      <c r="AN32" s="92"/>
      <c r="AO32" s="92"/>
      <c r="AP32" s="73"/>
      <c r="AQ32" s="73"/>
      <c r="AR32" s="73"/>
      <c r="AS32" s="73"/>
      <c r="AT32" s="73"/>
      <c r="AU32" s="73"/>
      <c r="AV32" s="73"/>
    </row>
    <row r="33" spans="1:48">
      <c r="A33" s="94"/>
      <c r="B33" s="41" t="s">
        <v>93</v>
      </c>
      <c r="C33" s="41" t="s">
        <v>44</v>
      </c>
      <c r="D33" s="56"/>
      <c r="E33" s="55"/>
      <c r="F33" s="55"/>
      <c r="G33" s="55"/>
      <c r="H33" s="55"/>
      <c r="I33" s="55"/>
      <c r="J33" s="55"/>
      <c r="K33" s="55"/>
      <c r="L33" s="6">
        <v>0</v>
      </c>
      <c r="M33" s="31">
        <f t="shared" si="0"/>
        <v>0</v>
      </c>
      <c r="N33" s="39"/>
      <c r="O33" s="39"/>
      <c r="P33" s="31">
        <f t="shared" si="1"/>
        <v>0</v>
      </c>
      <c r="Q33" s="39"/>
      <c r="R33" s="39"/>
      <c r="S33" s="31">
        <f t="shared" si="2"/>
        <v>0</v>
      </c>
      <c r="T33" s="31" t="str">
        <f t="shared" si="3"/>
        <v>No</v>
      </c>
      <c r="U33" s="92"/>
      <c r="V33" s="92"/>
      <c r="W33" s="92"/>
      <c r="X33" s="92"/>
      <c r="Y33" s="92"/>
      <c r="Z33" s="92"/>
      <c r="AA33" s="92"/>
      <c r="AB33" s="31">
        <f t="shared" si="8"/>
        <v>0</v>
      </c>
      <c r="AC33" s="39">
        <v>0</v>
      </c>
      <c r="AD33" s="39">
        <v>0</v>
      </c>
      <c r="AE33" s="31">
        <f t="shared" si="9"/>
        <v>0</v>
      </c>
      <c r="AF33" s="39">
        <v>0</v>
      </c>
      <c r="AG33" s="39">
        <v>0</v>
      </c>
      <c r="AH33" s="38">
        <f t="shared" si="10"/>
        <v>0</v>
      </c>
      <c r="AI33" s="92"/>
      <c r="AJ33" s="92"/>
      <c r="AK33" s="92"/>
      <c r="AL33" s="92"/>
      <c r="AM33" s="92"/>
      <c r="AN33" s="92"/>
      <c r="AO33" s="92"/>
      <c r="AP33" s="73"/>
      <c r="AQ33" s="73"/>
      <c r="AR33" s="73"/>
      <c r="AS33" s="73"/>
      <c r="AT33" s="73"/>
      <c r="AU33" s="73"/>
      <c r="AV33" s="73"/>
    </row>
    <row r="34" spans="1:48" ht="16" thickBot="1">
      <c r="A34" s="96"/>
      <c r="B34" s="54" t="s">
        <v>94</v>
      </c>
      <c r="C34" s="54" t="s">
        <v>43</v>
      </c>
      <c r="D34" s="53"/>
      <c r="E34" s="50"/>
      <c r="F34" s="50"/>
      <c r="G34" s="52"/>
      <c r="H34" s="51"/>
      <c r="I34" s="50"/>
      <c r="J34" s="50"/>
      <c r="K34" s="50"/>
      <c r="L34" s="6">
        <v>2</v>
      </c>
      <c r="M34" s="31">
        <f t="shared" si="0"/>
        <v>1</v>
      </c>
      <c r="N34" s="31">
        <v>1</v>
      </c>
      <c r="O34" s="31">
        <v>0</v>
      </c>
      <c r="P34" s="31">
        <f t="shared" si="1"/>
        <v>2</v>
      </c>
      <c r="Q34" s="31">
        <v>0</v>
      </c>
      <c r="R34" s="31">
        <v>2</v>
      </c>
      <c r="S34" s="31">
        <f t="shared" si="2"/>
        <v>3</v>
      </c>
      <c r="T34" s="31" t="str">
        <f t="shared" si="3"/>
        <v>Yes</v>
      </c>
      <c r="U34" s="92"/>
      <c r="V34" s="92"/>
      <c r="W34" s="92"/>
      <c r="X34" s="92"/>
      <c r="Y34" s="92"/>
      <c r="Z34" s="92"/>
      <c r="AA34" s="92"/>
      <c r="AB34" s="31">
        <f t="shared" si="8"/>
        <v>0.25</v>
      </c>
      <c r="AC34" s="31">
        <f>N34/4</f>
        <v>0.25</v>
      </c>
      <c r="AD34" s="31">
        <f>O34/4</f>
        <v>0</v>
      </c>
      <c r="AE34" s="31">
        <f t="shared" si="9"/>
        <v>0.5</v>
      </c>
      <c r="AF34" s="31">
        <f>Q34/4</f>
        <v>0</v>
      </c>
      <c r="AG34" s="31">
        <f>R34/4</f>
        <v>0.5</v>
      </c>
      <c r="AH34" s="38">
        <f t="shared" si="10"/>
        <v>0.75</v>
      </c>
      <c r="AI34" s="92"/>
      <c r="AJ34" s="92"/>
      <c r="AK34" s="92"/>
      <c r="AL34" s="92"/>
      <c r="AM34" s="92"/>
      <c r="AN34" s="92"/>
      <c r="AO34" s="92"/>
      <c r="AP34" s="73"/>
      <c r="AQ34" s="73"/>
      <c r="AR34" s="73"/>
      <c r="AS34" s="73"/>
      <c r="AT34" s="73"/>
      <c r="AU34" s="73"/>
      <c r="AV34" s="73"/>
    </row>
    <row r="35" spans="1:48" ht="16" thickTop="1">
      <c r="A35" s="93" t="s">
        <v>1</v>
      </c>
      <c r="B35" s="49" t="s">
        <v>95</v>
      </c>
      <c r="C35" s="49" t="s">
        <v>42</v>
      </c>
      <c r="D35" s="47"/>
      <c r="E35" s="47"/>
      <c r="F35" s="47"/>
      <c r="G35" s="47"/>
      <c r="H35" s="47"/>
      <c r="I35" s="47"/>
      <c r="J35" s="48"/>
      <c r="K35" s="47"/>
      <c r="L35" s="6">
        <v>1</v>
      </c>
      <c r="M35" s="31">
        <f t="shared" si="0"/>
        <v>0</v>
      </c>
      <c r="N35" s="39"/>
      <c r="O35" s="39"/>
      <c r="P35" s="31">
        <f t="shared" si="1"/>
        <v>1</v>
      </c>
      <c r="Q35" s="31">
        <v>1</v>
      </c>
      <c r="R35" s="31">
        <v>0</v>
      </c>
      <c r="S35" s="31">
        <f t="shared" si="2"/>
        <v>1</v>
      </c>
      <c r="T35" s="31" t="str">
        <f t="shared" si="3"/>
        <v>Yes</v>
      </c>
      <c r="U35" s="92">
        <f>AVERAGE(S35:S61)</f>
        <v>0.37037037037037035</v>
      </c>
      <c r="V35" s="92">
        <f t="shared" ref="V35:AA35" si="12">AVERAGE(M35:M61)</f>
        <v>0.14814814814814814</v>
      </c>
      <c r="W35" s="92">
        <f t="shared" si="12"/>
        <v>0.75</v>
      </c>
      <c r="X35" s="92">
        <f t="shared" si="12"/>
        <v>0.25</v>
      </c>
      <c r="Y35" s="92">
        <f t="shared" si="12"/>
        <v>0.22222222222222221</v>
      </c>
      <c r="Z35" s="92">
        <f t="shared" si="12"/>
        <v>0.83333333333333337</v>
      </c>
      <c r="AA35" s="92">
        <f t="shared" si="12"/>
        <v>0.16666666666666666</v>
      </c>
      <c r="AB35" s="31">
        <f t="shared" ref="AB35:AB61" si="13">M35/2</f>
        <v>0</v>
      </c>
      <c r="AC35" s="39">
        <v>0</v>
      </c>
      <c r="AD35" s="39">
        <v>0</v>
      </c>
      <c r="AE35" s="31">
        <f>P35/2</f>
        <v>0.5</v>
      </c>
      <c r="AF35" s="31">
        <f>Q35/2</f>
        <v>0.5</v>
      </c>
      <c r="AG35" s="31">
        <f>R35/2</f>
        <v>0</v>
      </c>
      <c r="AH35" s="38">
        <f>S35/2</f>
        <v>0.5</v>
      </c>
      <c r="AI35" s="92">
        <f t="shared" ref="AI35:AO35" si="14">AVERAGE(AB35:AB61)</f>
        <v>7.407407407407407E-2</v>
      </c>
      <c r="AJ35" s="92">
        <f t="shared" si="14"/>
        <v>5.5555555555555552E-2</v>
      </c>
      <c r="AK35" s="92">
        <f t="shared" si="14"/>
        <v>1.8518518518518517E-2</v>
      </c>
      <c r="AL35" s="92">
        <f t="shared" si="14"/>
        <v>0.1111111111111111</v>
      </c>
      <c r="AM35" s="92">
        <f t="shared" si="14"/>
        <v>9.2592592592592587E-2</v>
      </c>
      <c r="AN35" s="92">
        <f t="shared" si="14"/>
        <v>1.8518518518518517E-2</v>
      </c>
      <c r="AO35" s="92">
        <f t="shared" si="14"/>
        <v>0.18518518518518517</v>
      </c>
      <c r="AP35" s="73"/>
      <c r="AQ35" s="73"/>
      <c r="AR35" s="73"/>
      <c r="AS35" s="73"/>
      <c r="AT35" s="73"/>
      <c r="AU35" s="73"/>
      <c r="AV35" s="73"/>
    </row>
    <row r="36" spans="1:48">
      <c r="A36" s="94"/>
      <c r="B36" s="41" t="s">
        <v>96</v>
      </c>
      <c r="C36" s="41" t="s">
        <v>42</v>
      </c>
      <c r="D36" s="40"/>
      <c r="E36" s="40"/>
      <c r="F36" s="40"/>
      <c r="G36" s="40"/>
      <c r="H36" s="40"/>
      <c r="I36" s="40"/>
      <c r="J36" s="40"/>
      <c r="K36" s="40"/>
      <c r="L36" s="6">
        <v>0</v>
      </c>
      <c r="M36" s="31">
        <f t="shared" si="0"/>
        <v>0</v>
      </c>
      <c r="N36" s="39"/>
      <c r="O36" s="39"/>
      <c r="P36" s="31">
        <f t="shared" si="1"/>
        <v>0</v>
      </c>
      <c r="Q36" s="39"/>
      <c r="R36" s="39"/>
      <c r="S36" s="31">
        <f t="shared" si="2"/>
        <v>0</v>
      </c>
      <c r="T36" s="31" t="str">
        <f t="shared" si="3"/>
        <v>No</v>
      </c>
      <c r="U36" s="92"/>
      <c r="V36" s="92"/>
      <c r="W36" s="92"/>
      <c r="X36" s="92"/>
      <c r="Y36" s="92"/>
      <c r="Z36" s="92"/>
      <c r="AA36" s="92"/>
      <c r="AB36" s="31">
        <f t="shared" si="13"/>
        <v>0</v>
      </c>
      <c r="AC36" s="39">
        <v>0</v>
      </c>
      <c r="AD36" s="39">
        <v>0</v>
      </c>
      <c r="AE36" s="31">
        <f t="shared" ref="AE36:AE61" si="15">P36/2</f>
        <v>0</v>
      </c>
      <c r="AF36" s="39">
        <v>0</v>
      </c>
      <c r="AG36" s="39">
        <v>0</v>
      </c>
      <c r="AH36" s="38">
        <f t="shared" ref="AH36:AH61" si="16">S36/2</f>
        <v>0</v>
      </c>
      <c r="AI36" s="92"/>
      <c r="AJ36" s="92"/>
      <c r="AK36" s="92"/>
      <c r="AL36" s="92"/>
      <c r="AM36" s="92"/>
      <c r="AN36" s="92"/>
      <c r="AO36" s="92"/>
      <c r="AP36" s="73"/>
      <c r="AQ36" s="73"/>
      <c r="AR36" s="73"/>
      <c r="AS36" s="73"/>
      <c r="AT36" s="73"/>
      <c r="AU36" s="73"/>
      <c r="AV36" s="73"/>
    </row>
    <row r="37" spans="1:48">
      <c r="A37" s="94"/>
      <c r="B37" s="41" t="s">
        <v>97</v>
      </c>
      <c r="C37" s="41" t="s">
        <v>42</v>
      </c>
      <c r="D37" s="40"/>
      <c r="E37" s="40"/>
      <c r="F37" s="40"/>
      <c r="G37" s="40"/>
      <c r="H37" s="40"/>
      <c r="I37" s="40"/>
      <c r="J37" s="40"/>
      <c r="K37" s="40"/>
      <c r="L37" s="6">
        <v>0</v>
      </c>
      <c r="M37" s="31">
        <f t="shared" ref="M37:M61" si="17">SUM(N37:O37)</f>
        <v>0</v>
      </c>
      <c r="N37" s="39"/>
      <c r="O37" s="39"/>
      <c r="P37" s="31">
        <f t="shared" ref="P37:P61" si="18">SUM(Q37:R37)</f>
        <v>0</v>
      </c>
      <c r="Q37" s="39"/>
      <c r="R37" s="39"/>
      <c r="S37" s="31">
        <f t="shared" ref="S37:S61" si="19">SUM(M37+P37)</f>
        <v>0</v>
      </c>
      <c r="T37" s="31" t="str">
        <f t="shared" ref="T37:T61" si="20">IF(S37&gt;=1,"Yes","No")</f>
        <v>No</v>
      </c>
      <c r="U37" s="92"/>
      <c r="V37" s="92"/>
      <c r="W37" s="92"/>
      <c r="X37" s="92"/>
      <c r="Y37" s="92"/>
      <c r="Z37" s="92"/>
      <c r="AA37" s="92"/>
      <c r="AB37" s="31">
        <f t="shared" si="13"/>
        <v>0</v>
      </c>
      <c r="AC37" s="39">
        <v>0</v>
      </c>
      <c r="AD37" s="39">
        <v>0</v>
      </c>
      <c r="AE37" s="31">
        <f t="shared" si="15"/>
        <v>0</v>
      </c>
      <c r="AF37" s="39">
        <v>0</v>
      </c>
      <c r="AG37" s="39">
        <v>0</v>
      </c>
      <c r="AH37" s="38">
        <f t="shared" si="16"/>
        <v>0</v>
      </c>
      <c r="AI37" s="92"/>
      <c r="AJ37" s="92"/>
      <c r="AK37" s="92"/>
      <c r="AL37" s="92"/>
      <c r="AM37" s="92"/>
      <c r="AN37" s="92"/>
      <c r="AO37" s="92"/>
      <c r="AP37" s="73"/>
      <c r="AQ37" s="73"/>
      <c r="AR37" s="73"/>
      <c r="AS37" s="73"/>
      <c r="AT37" s="73"/>
      <c r="AU37" s="73"/>
      <c r="AV37" s="73"/>
    </row>
    <row r="38" spans="1:48">
      <c r="A38" s="94"/>
      <c r="B38" s="41" t="s">
        <v>98</v>
      </c>
      <c r="C38" s="41" t="s">
        <v>41</v>
      </c>
      <c r="D38" s="40"/>
      <c r="E38" s="40"/>
      <c r="F38" s="40"/>
      <c r="G38" s="40"/>
      <c r="H38" s="40"/>
      <c r="I38" s="40"/>
      <c r="J38" s="40"/>
      <c r="K38" s="40"/>
      <c r="L38" s="6">
        <v>0</v>
      </c>
      <c r="M38" s="31">
        <f t="shared" si="17"/>
        <v>0</v>
      </c>
      <c r="N38" s="39"/>
      <c r="O38" s="39"/>
      <c r="P38" s="31">
        <f t="shared" si="18"/>
        <v>0</v>
      </c>
      <c r="Q38" s="39"/>
      <c r="R38" s="39"/>
      <c r="S38" s="31">
        <f t="shared" si="19"/>
        <v>0</v>
      </c>
      <c r="T38" s="31" t="str">
        <f t="shared" si="20"/>
        <v>No</v>
      </c>
      <c r="U38" s="92"/>
      <c r="V38" s="92"/>
      <c r="W38" s="92"/>
      <c r="X38" s="92"/>
      <c r="Y38" s="92"/>
      <c r="Z38" s="92"/>
      <c r="AA38" s="92"/>
      <c r="AB38" s="31">
        <f t="shared" si="13"/>
        <v>0</v>
      </c>
      <c r="AC38" s="39">
        <v>0</v>
      </c>
      <c r="AD38" s="39">
        <v>0</v>
      </c>
      <c r="AE38" s="31">
        <f t="shared" si="15"/>
        <v>0</v>
      </c>
      <c r="AF38" s="39">
        <v>0</v>
      </c>
      <c r="AG38" s="39">
        <v>0</v>
      </c>
      <c r="AH38" s="38">
        <f t="shared" si="16"/>
        <v>0</v>
      </c>
      <c r="AI38" s="92"/>
      <c r="AJ38" s="92"/>
      <c r="AK38" s="92"/>
      <c r="AL38" s="92"/>
      <c r="AM38" s="92"/>
      <c r="AN38" s="92"/>
      <c r="AO38" s="92"/>
      <c r="AP38" s="73"/>
      <c r="AQ38" s="73"/>
      <c r="AR38" s="73"/>
      <c r="AS38" s="73"/>
      <c r="AT38" s="73"/>
      <c r="AU38" s="73"/>
      <c r="AV38" s="73"/>
    </row>
    <row r="39" spans="1:48">
      <c r="A39" s="94"/>
      <c r="B39" s="41" t="s">
        <v>99</v>
      </c>
      <c r="C39" s="41" t="s">
        <v>41</v>
      </c>
      <c r="D39" s="40"/>
      <c r="E39" s="40"/>
      <c r="F39" s="40"/>
      <c r="G39" s="40"/>
      <c r="H39" s="40"/>
      <c r="I39" s="40"/>
      <c r="J39" s="40"/>
      <c r="K39" s="40"/>
      <c r="L39" s="6">
        <v>0</v>
      </c>
      <c r="M39" s="31">
        <f t="shared" si="17"/>
        <v>0</v>
      </c>
      <c r="N39" s="39"/>
      <c r="O39" s="39"/>
      <c r="P39" s="31">
        <f t="shared" si="18"/>
        <v>0</v>
      </c>
      <c r="Q39" s="39"/>
      <c r="R39" s="39"/>
      <c r="S39" s="31">
        <f t="shared" si="19"/>
        <v>0</v>
      </c>
      <c r="T39" s="31" t="str">
        <f t="shared" si="20"/>
        <v>No</v>
      </c>
      <c r="U39" s="92"/>
      <c r="V39" s="92"/>
      <c r="W39" s="92"/>
      <c r="X39" s="92"/>
      <c r="Y39" s="92"/>
      <c r="Z39" s="92"/>
      <c r="AA39" s="92"/>
      <c r="AB39" s="31">
        <f t="shared" si="13"/>
        <v>0</v>
      </c>
      <c r="AC39" s="39">
        <v>0</v>
      </c>
      <c r="AD39" s="39">
        <v>0</v>
      </c>
      <c r="AE39" s="31">
        <f t="shared" si="15"/>
        <v>0</v>
      </c>
      <c r="AF39" s="39">
        <v>0</v>
      </c>
      <c r="AG39" s="39">
        <v>0</v>
      </c>
      <c r="AH39" s="38">
        <f t="shared" si="16"/>
        <v>0</v>
      </c>
      <c r="AI39" s="92"/>
      <c r="AJ39" s="92"/>
      <c r="AK39" s="92"/>
      <c r="AL39" s="92"/>
      <c r="AM39" s="92"/>
      <c r="AN39" s="92"/>
      <c r="AO39" s="92"/>
      <c r="AP39" s="73"/>
      <c r="AQ39" s="73"/>
      <c r="AR39" s="73"/>
      <c r="AS39" s="73"/>
      <c r="AT39" s="73"/>
      <c r="AU39" s="73"/>
      <c r="AV39" s="73"/>
    </row>
    <row r="40" spans="1:48">
      <c r="A40" s="94"/>
      <c r="B40" s="41" t="s">
        <v>100</v>
      </c>
      <c r="C40" s="41" t="s">
        <v>41</v>
      </c>
      <c r="D40" s="40"/>
      <c r="E40" s="40"/>
      <c r="F40" s="40"/>
      <c r="G40" s="40"/>
      <c r="H40" s="40"/>
      <c r="I40" s="40"/>
      <c r="J40" s="40"/>
      <c r="K40" s="40"/>
      <c r="L40" s="6">
        <v>0</v>
      </c>
      <c r="M40" s="31">
        <f t="shared" si="17"/>
        <v>0</v>
      </c>
      <c r="N40" s="39"/>
      <c r="O40" s="39"/>
      <c r="P40" s="31">
        <f t="shared" si="18"/>
        <v>0</v>
      </c>
      <c r="Q40" s="39"/>
      <c r="R40" s="39"/>
      <c r="S40" s="31">
        <f t="shared" si="19"/>
        <v>0</v>
      </c>
      <c r="T40" s="31" t="str">
        <f t="shared" si="20"/>
        <v>No</v>
      </c>
      <c r="U40" s="92"/>
      <c r="V40" s="92"/>
      <c r="W40" s="92"/>
      <c r="X40" s="92"/>
      <c r="Y40" s="92"/>
      <c r="Z40" s="92"/>
      <c r="AA40" s="92"/>
      <c r="AB40" s="31">
        <f t="shared" si="13"/>
        <v>0</v>
      </c>
      <c r="AC40" s="39">
        <v>0</v>
      </c>
      <c r="AD40" s="39">
        <v>0</v>
      </c>
      <c r="AE40" s="31">
        <f t="shared" si="15"/>
        <v>0</v>
      </c>
      <c r="AF40" s="39">
        <v>0</v>
      </c>
      <c r="AG40" s="39">
        <v>0</v>
      </c>
      <c r="AH40" s="38">
        <f t="shared" si="16"/>
        <v>0</v>
      </c>
      <c r="AI40" s="92"/>
      <c r="AJ40" s="92"/>
      <c r="AK40" s="92"/>
      <c r="AL40" s="92"/>
      <c r="AM40" s="92"/>
      <c r="AN40" s="92"/>
      <c r="AO40" s="92"/>
      <c r="AP40" s="73"/>
      <c r="AQ40" s="73"/>
      <c r="AR40" s="73"/>
      <c r="AS40" s="73"/>
      <c r="AT40" s="73"/>
      <c r="AU40" s="73"/>
      <c r="AV40" s="73"/>
    </row>
    <row r="41" spans="1:48">
      <c r="A41" s="94"/>
      <c r="B41" s="41" t="s">
        <v>101</v>
      </c>
      <c r="C41" s="41" t="s">
        <v>40</v>
      </c>
      <c r="D41" s="40"/>
      <c r="E41" s="40"/>
      <c r="F41" s="40"/>
      <c r="G41" s="40"/>
      <c r="H41" s="40"/>
      <c r="I41" s="40"/>
      <c r="J41" s="40"/>
      <c r="K41" s="40"/>
      <c r="L41" s="6">
        <v>0</v>
      </c>
      <c r="M41" s="31">
        <f t="shared" si="17"/>
        <v>0</v>
      </c>
      <c r="N41" s="39"/>
      <c r="O41" s="39"/>
      <c r="P41" s="31">
        <f t="shared" si="18"/>
        <v>0</v>
      </c>
      <c r="Q41" s="39"/>
      <c r="R41" s="39"/>
      <c r="S41" s="31">
        <f t="shared" si="19"/>
        <v>0</v>
      </c>
      <c r="T41" s="31" t="str">
        <f t="shared" si="20"/>
        <v>No</v>
      </c>
      <c r="U41" s="92"/>
      <c r="V41" s="92"/>
      <c r="W41" s="92"/>
      <c r="X41" s="92"/>
      <c r="Y41" s="92"/>
      <c r="Z41" s="92"/>
      <c r="AA41" s="92"/>
      <c r="AB41" s="31">
        <f t="shared" si="13"/>
        <v>0</v>
      </c>
      <c r="AC41" s="39">
        <v>0</v>
      </c>
      <c r="AD41" s="39">
        <v>0</v>
      </c>
      <c r="AE41" s="31">
        <f t="shared" si="15"/>
        <v>0</v>
      </c>
      <c r="AF41" s="39">
        <v>0</v>
      </c>
      <c r="AG41" s="39">
        <v>0</v>
      </c>
      <c r="AH41" s="38">
        <f t="shared" si="16"/>
        <v>0</v>
      </c>
      <c r="AI41" s="92"/>
      <c r="AJ41" s="92"/>
      <c r="AK41" s="92"/>
      <c r="AL41" s="92"/>
      <c r="AM41" s="92"/>
      <c r="AN41" s="92"/>
      <c r="AO41" s="92"/>
      <c r="AP41" s="73"/>
      <c r="AQ41" s="73"/>
      <c r="AR41" s="73"/>
      <c r="AS41" s="73"/>
      <c r="AT41" s="73"/>
      <c r="AU41" s="73"/>
      <c r="AV41" s="73"/>
    </row>
    <row r="42" spans="1:48">
      <c r="A42" s="94"/>
      <c r="B42" s="41" t="s">
        <v>102</v>
      </c>
      <c r="C42" s="41" t="s">
        <v>39</v>
      </c>
      <c r="D42" s="40"/>
      <c r="E42" s="40"/>
      <c r="F42" s="40"/>
      <c r="G42" s="40"/>
      <c r="H42" s="40"/>
      <c r="I42" s="40"/>
      <c r="J42" s="40"/>
      <c r="K42" s="40"/>
      <c r="L42" s="6">
        <v>0</v>
      </c>
      <c r="M42" s="31">
        <f t="shared" si="17"/>
        <v>0</v>
      </c>
      <c r="N42" s="39"/>
      <c r="O42" s="39"/>
      <c r="P42" s="31">
        <f t="shared" si="18"/>
        <v>0</v>
      </c>
      <c r="Q42" s="39"/>
      <c r="R42" s="39"/>
      <c r="S42" s="31">
        <f t="shared" si="19"/>
        <v>0</v>
      </c>
      <c r="T42" s="31" t="str">
        <f t="shared" si="20"/>
        <v>No</v>
      </c>
      <c r="U42" s="92"/>
      <c r="V42" s="92"/>
      <c r="W42" s="92"/>
      <c r="X42" s="92"/>
      <c r="Y42" s="92"/>
      <c r="Z42" s="92"/>
      <c r="AA42" s="92"/>
      <c r="AB42" s="31">
        <f t="shared" si="13"/>
        <v>0</v>
      </c>
      <c r="AC42" s="39">
        <v>0</v>
      </c>
      <c r="AD42" s="39">
        <v>0</v>
      </c>
      <c r="AE42" s="31">
        <f t="shared" si="15"/>
        <v>0</v>
      </c>
      <c r="AF42" s="39">
        <v>0</v>
      </c>
      <c r="AG42" s="39">
        <v>0</v>
      </c>
      <c r="AH42" s="38">
        <f t="shared" si="16"/>
        <v>0</v>
      </c>
      <c r="AI42" s="92"/>
      <c r="AJ42" s="92"/>
      <c r="AK42" s="92"/>
      <c r="AL42" s="92"/>
      <c r="AM42" s="92"/>
      <c r="AN42" s="92"/>
      <c r="AO42" s="92"/>
      <c r="AP42" s="73"/>
      <c r="AQ42" s="73"/>
      <c r="AR42" s="73"/>
      <c r="AS42" s="73"/>
      <c r="AT42" s="73"/>
      <c r="AU42" s="73"/>
      <c r="AV42" s="73"/>
    </row>
    <row r="43" spans="1:48">
      <c r="A43" s="94"/>
      <c r="B43" s="41" t="s">
        <v>103</v>
      </c>
      <c r="C43" s="41" t="s">
        <v>39</v>
      </c>
      <c r="D43" s="40"/>
      <c r="E43" s="40"/>
      <c r="F43" s="40"/>
      <c r="G43" s="40"/>
      <c r="H43" s="40"/>
      <c r="I43" s="40"/>
      <c r="J43" s="40"/>
      <c r="K43" s="46"/>
      <c r="L43" s="6">
        <v>1</v>
      </c>
      <c r="M43" s="31">
        <f t="shared" si="17"/>
        <v>1</v>
      </c>
      <c r="N43" s="31">
        <v>1</v>
      </c>
      <c r="O43" s="31">
        <v>0</v>
      </c>
      <c r="P43" s="31">
        <f t="shared" si="18"/>
        <v>0</v>
      </c>
      <c r="Q43" s="39"/>
      <c r="R43" s="39"/>
      <c r="S43" s="31">
        <f t="shared" si="19"/>
        <v>1</v>
      </c>
      <c r="T43" s="31" t="str">
        <f t="shared" si="20"/>
        <v>Yes</v>
      </c>
      <c r="U43" s="92"/>
      <c r="V43" s="92"/>
      <c r="W43" s="92"/>
      <c r="X43" s="92"/>
      <c r="Y43" s="92"/>
      <c r="Z43" s="92"/>
      <c r="AA43" s="92"/>
      <c r="AB43" s="31">
        <f t="shared" si="13"/>
        <v>0.5</v>
      </c>
      <c r="AC43" s="31">
        <f>N43/2</f>
        <v>0.5</v>
      </c>
      <c r="AD43" s="31">
        <f>O43/2</f>
        <v>0</v>
      </c>
      <c r="AE43" s="31">
        <f t="shared" si="15"/>
        <v>0</v>
      </c>
      <c r="AF43" s="39">
        <v>0</v>
      </c>
      <c r="AG43" s="39">
        <v>0</v>
      </c>
      <c r="AH43" s="38">
        <f t="shared" si="16"/>
        <v>0.5</v>
      </c>
      <c r="AI43" s="92"/>
      <c r="AJ43" s="92"/>
      <c r="AK43" s="92"/>
      <c r="AL43" s="92"/>
      <c r="AM43" s="92"/>
      <c r="AN43" s="92"/>
      <c r="AO43" s="92"/>
      <c r="AP43" s="73"/>
      <c r="AQ43" s="73"/>
      <c r="AR43" s="73"/>
      <c r="AS43" s="73"/>
      <c r="AT43" s="73"/>
      <c r="AU43" s="73"/>
      <c r="AV43" s="73"/>
    </row>
    <row r="44" spans="1:48">
      <c r="A44" s="94"/>
      <c r="B44" s="41" t="s">
        <v>104</v>
      </c>
      <c r="C44" s="41" t="s">
        <v>39</v>
      </c>
      <c r="D44" s="40"/>
      <c r="E44" s="40"/>
      <c r="F44" s="40"/>
      <c r="G44" s="40"/>
      <c r="H44" s="40"/>
      <c r="I44" s="40"/>
      <c r="J44" s="40"/>
      <c r="K44" s="40"/>
      <c r="L44" s="6">
        <v>0</v>
      </c>
      <c r="M44" s="31">
        <f t="shared" si="17"/>
        <v>0</v>
      </c>
      <c r="N44" s="39"/>
      <c r="O44" s="39"/>
      <c r="P44" s="31">
        <f t="shared" si="18"/>
        <v>0</v>
      </c>
      <c r="Q44" s="39"/>
      <c r="R44" s="39"/>
      <c r="S44" s="31">
        <f t="shared" si="19"/>
        <v>0</v>
      </c>
      <c r="T44" s="31" t="str">
        <f t="shared" si="20"/>
        <v>No</v>
      </c>
      <c r="U44" s="92"/>
      <c r="V44" s="92"/>
      <c r="W44" s="92"/>
      <c r="X44" s="92"/>
      <c r="Y44" s="92"/>
      <c r="Z44" s="92"/>
      <c r="AA44" s="92"/>
      <c r="AB44" s="31">
        <f t="shared" si="13"/>
        <v>0</v>
      </c>
      <c r="AC44" s="39">
        <v>0</v>
      </c>
      <c r="AD44" s="39">
        <v>0</v>
      </c>
      <c r="AE44" s="31">
        <f t="shared" si="15"/>
        <v>0</v>
      </c>
      <c r="AF44" s="39">
        <v>0</v>
      </c>
      <c r="AG44" s="39">
        <v>0</v>
      </c>
      <c r="AH44" s="38">
        <f t="shared" si="16"/>
        <v>0</v>
      </c>
      <c r="AI44" s="92"/>
      <c r="AJ44" s="92"/>
      <c r="AK44" s="92"/>
      <c r="AL44" s="92"/>
      <c r="AM44" s="92"/>
      <c r="AN44" s="92"/>
      <c r="AO44" s="92"/>
      <c r="AP44" s="73"/>
      <c r="AQ44" s="73"/>
      <c r="AR44" s="73"/>
      <c r="AS44" s="73"/>
      <c r="AT44" s="73"/>
      <c r="AU44" s="73"/>
      <c r="AV44" s="73"/>
    </row>
    <row r="45" spans="1:48">
      <c r="A45" s="94"/>
      <c r="B45" s="41" t="s">
        <v>105</v>
      </c>
      <c r="C45" s="41" t="s">
        <v>38</v>
      </c>
      <c r="D45" s="40"/>
      <c r="E45" s="40"/>
      <c r="F45" s="40"/>
      <c r="G45" s="40"/>
      <c r="H45" s="45"/>
      <c r="I45" s="40"/>
      <c r="J45" s="40"/>
      <c r="K45" s="40"/>
      <c r="L45" s="6">
        <v>1</v>
      </c>
      <c r="M45" s="31">
        <f t="shared" si="17"/>
        <v>0</v>
      </c>
      <c r="N45" s="39"/>
      <c r="O45" s="39"/>
      <c r="P45" s="31">
        <f t="shared" si="18"/>
        <v>1</v>
      </c>
      <c r="Q45" s="31">
        <v>1</v>
      </c>
      <c r="R45" s="31">
        <v>0</v>
      </c>
      <c r="S45" s="31">
        <f t="shared" si="19"/>
        <v>1</v>
      </c>
      <c r="T45" s="31" t="str">
        <f t="shared" si="20"/>
        <v>Yes</v>
      </c>
      <c r="U45" s="92"/>
      <c r="V45" s="92"/>
      <c r="W45" s="92"/>
      <c r="X45" s="92"/>
      <c r="Y45" s="92"/>
      <c r="Z45" s="92"/>
      <c r="AA45" s="92"/>
      <c r="AB45" s="31">
        <f t="shared" si="13"/>
        <v>0</v>
      </c>
      <c r="AC45" s="39">
        <v>0</v>
      </c>
      <c r="AD45" s="39">
        <v>0</v>
      </c>
      <c r="AE45" s="31">
        <f t="shared" si="15"/>
        <v>0.5</v>
      </c>
      <c r="AF45" s="31">
        <f t="shared" ref="AF45:AG47" si="21">Q45/2</f>
        <v>0.5</v>
      </c>
      <c r="AG45" s="31">
        <f t="shared" si="21"/>
        <v>0</v>
      </c>
      <c r="AH45" s="38">
        <f t="shared" si="16"/>
        <v>0.5</v>
      </c>
      <c r="AI45" s="92"/>
      <c r="AJ45" s="92"/>
      <c r="AK45" s="92"/>
      <c r="AL45" s="92"/>
      <c r="AM45" s="92"/>
      <c r="AN45" s="92"/>
      <c r="AO45" s="92"/>
      <c r="AP45" s="73"/>
      <c r="AQ45" s="73"/>
      <c r="AR45" s="73"/>
      <c r="AS45" s="73"/>
      <c r="AT45" s="73"/>
      <c r="AU45" s="73"/>
      <c r="AV45" s="73"/>
    </row>
    <row r="46" spans="1:48">
      <c r="A46" s="94"/>
      <c r="B46" s="41" t="s">
        <v>106</v>
      </c>
      <c r="C46" s="41" t="s">
        <v>38</v>
      </c>
      <c r="D46" s="40"/>
      <c r="E46" s="40"/>
      <c r="F46" s="40"/>
      <c r="G46" s="40"/>
      <c r="H46" s="45"/>
      <c r="I46" s="40"/>
      <c r="J46" s="40"/>
      <c r="K46" s="40"/>
      <c r="L46" s="6">
        <v>1</v>
      </c>
      <c r="M46" s="31">
        <f t="shared" si="17"/>
        <v>0</v>
      </c>
      <c r="N46" s="39"/>
      <c r="O46" s="39"/>
      <c r="P46" s="31">
        <f t="shared" si="18"/>
        <v>1</v>
      </c>
      <c r="Q46" s="31">
        <v>1</v>
      </c>
      <c r="R46" s="31">
        <v>0</v>
      </c>
      <c r="S46" s="31">
        <f t="shared" si="19"/>
        <v>1</v>
      </c>
      <c r="T46" s="31" t="str">
        <f t="shared" si="20"/>
        <v>Yes</v>
      </c>
      <c r="U46" s="92"/>
      <c r="V46" s="92"/>
      <c r="W46" s="92"/>
      <c r="X46" s="92"/>
      <c r="Y46" s="92"/>
      <c r="Z46" s="92"/>
      <c r="AA46" s="92"/>
      <c r="AB46" s="31">
        <f t="shared" si="13"/>
        <v>0</v>
      </c>
      <c r="AC46" s="39">
        <v>0</v>
      </c>
      <c r="AD46" s="39">
        <v>0</v>
      </c>
      <c r="AE46" s="31">
        <f t="shared" si="15"/>
        <v>0.5</v>
      </c>
      <c r="AF46" s="31">
        <f t="shared" si="21"/>
        <v>0.5</v>
      </c>
      <c r="AG46" s="31">
        <f t="shared" si="21"/>
        <v>0</v>
      </c>
      <c r="AH46" s="38">
        <f t="shared" si="16"/>
        <v>0.5</v>
      </c>
      <c r="AI46" s="92"/>
      <c r="AJ46" s="92"/>
      <c r="AK46" s="92"/>
      <c r="AL46" s="92"/>
      <c r="AM46" s="92"/>
      <c r="AN46" s="92"/>
      <c r="AO46" s="92"/>
      <c r="AP46" s="73"/>
      <c r="AQ46" s="73"/>
      <c r="AR46" s="73"/>
      <c r="AS46" s="73"/>
      <c r="AT46" s="73"/>
      <c r="AU46" s="73"/>
      <c r="AV46" s="73"/>
    </row>
    <row r="47" spans="1:48">
      <c r="A47" s="94"/>
      <c r="B47" s="41" t="s">
        <v>107</v>
      </c>
      <c r="C47" s="41" t="s">
        <v>38</v>
      </c>
      <c r="D47" s="46"/>
      <c r="E47" s="40"/>
      <c r="F47" s="40"/>
      <c r="G47" s="40"/>
      <c r="H47" s="45"/>
      <c r="I47" s="40"/>
      <c r="J47" s="40"/>
      <c r="K47" s="40"/>
      <c r="L47" s="6">
        <v>2</v>
      </c>
      <c r="M47" s="31">
        <f t="shared" si="17"/>
        <v>1</v>
      </c>
      <c r="N47" s="31">
        <v>1</v>
      </c>
      <c r="O47" s="31">
        <v>0</v>
      </c>
      <c r="P47" s="31">
        <f t="shared" si="18"/>
        <v>1</v>
      </c>
      <c r="Q47" s="31">
        <v>1</v>
      </c>
      <c r="R47" s="31">
        <v>0</v>
      </c>
      <c r="S47" s="31">
        <f t="shared" si="19"/>
        <v>2</v>
      </c>
      <c r="T47" s="31" t="str">
        <f t="shared" si="20"/>
        <v>Yes</v>
      </c>
      <c r="U47" s="92"/>
      <c r="V47" s="92"/>
      <c r="W47" s="92"/>
      <c r="X47" s="92"/>
      <c r="Y47" s="92"/>
      <c r="Z47" s="92"/>
      <c r="AA47" s="92"/>
      <c r="AB47" s="31">
        <f t="shared" si="13"/>
        <v>0.5</v>
      </c>
      <c r="AC47" s="31">
        <f>N47/2</f>
        <v>0.5</v>
      </c>
      <c r="AD47" s="31">
        <f>O47/2</f>
        <v>0</v>
      </c>
      <c r="AE47" s="31">
        <f t="shared" si="15"/>
        <v>0.5</v>
      </c>
      <c r="AF47" s="31">
        <f t="shared" si="21"/>
        <v>0.5</v>
      </c>
      <c r="AG47" s="31">
        <f t="shared" si="21"/>
        <v>0</v>
      </c>
      <c r="AH47" s="38">
        <f t="shared" si="16"/>
        <v>1</v>
      </c>
      <c r="AI47" s="92"/>
      <c r="AJ47" s="92"/>
      <c r="AK47" s="92"/>
      <c r="AL47" s="92"/>
      <c r="AM47" s="92"/>
      <c r="AN47" s="92"/>
      <c r="AO47" s="92"/>
      <c r="AP47" s="73"/>
      <c r="AQ47" s="73"/>
      <c r="AR47" s="73"/>
      <c r="AS47" s="73"/>
      <c r="AT47" s="73"/>
      <c r="AU47" s="73"/>
      <c r="AV47" s="73"/>
    </row>
    <row r="48" spans="1:48">
      <c r="A48" s="94"/>
      <c r="B48" s="41" t="s">
        <v>108</v>
      </c>
      <c r="C48" s="41" t="s">
        <v>37</v>
      </c>
      <c r="D48" s="40"/>
      <c r="E48" s="46"/>
      <c r="F48" s="40"/>
      <c r="G48" s="40"/>
      <c r="H48" s="40"/>
      <c r="I48" s="40"/>
      <c r="J48" s="40"/>
      <c r="K48" s="31"/>
      <c r="L48" s="6">
        <v>1</v>
      </c>
      <c r="M48" s="31">
        <f t="shared" si="17"/>
        <v>1</v>
      </c>
      <c r="N48" s="31">
        <v>1</v>
      </c>
      <c r="O48" s="31">
        <v>0</v>
      </c>
      <c r="P48" s="31">
        <f t="shared" si="18"/>
        <v>0</v>
      </c>
      <c r="Q48" s="39"/>
      <c r="R48" s="39"/>
      <c r="S48" s="31">
        <f t="shared" si="19"/>
        <v>1</v>
      </c>
      <c r="T48" s="31" t="str">
        <f t="shared" si="20"/>
        <v>Yes</v>
      </c>
      <c r="U48" s="92"/>
      <c r="V48" s="92"/>
      <c r="W48" s="92"/>
      <c r="X48" s="92"/>
      <c r="Y48" s="92"/>
      <c r="Z48" s="92"/>
      <c r="AA48" s="92"/>
      <c r="AB48" s="31">
        <f t="shared" si="13"/>
        <v>0.5</v>
      </c>
      <c r="AC48" s="31">
        <f>N48/2</f>
        <v>0.5</v>
      </c>
      <c r="AD48" s="31">
        <f>O48/2</f>
        <v>0</v>
      </c>
      <c r="AE48" s="31">
        <f t="shared" si="15"/>
        <v>0</v>
      </c>
      <c r="AF48" s="39">
        <v>0</v>
      </c>
      <c r="AG48" s="39">
        <v>0</v>
      </c>
      <c r="AH48" s="38">
        <f t="shared" si="16"/>
        <v>0.5</v>
      </c>
      <c r="AI48" s="92"/>
      <c r="AJ48" s="92"/>
      <c r="AK48" s="92"/>
      <c r="AL48" s="92"/>
      <c r="AM48" s="92"/>
      <c r="AN48" s="92"/>
      <c r="AO48" s="92"/>
      <c r="AP48" s="73"/>
      <c r="AQ48" s="73"/>
      <c r="AR48" s="73"/>
      <c r="AS48" s="73"/>
      <c r="AT48" s="73"/>
      <c r="AU48" s="73"/>
      <c r="AV48" s="73"/>
    </row>
    <row r="49" spans="1:57">
      <c r="A49" s="94"/>
      <c r="B49" s="41" t="s">
        <v>109</v>
      </c>
      <c r="C49" s="41" t="s">
        <v>37</v>
      </c>
      <c r="D49" s="40"/>
      <c r="E49" s="40"/>
      <c r="F49" s="40"/>
      <c r="G49" s="40"/>
      <c r="H49" s="40"/>
      <c r="I49" s="40"/>
      <c r="J49" s="40"/>
      <c r="K49" s="40"/>
      <c r="L49" s="6">
        <v>0</v>
      </c>
      <c r="M49" s="31">
        <f t="shared" si="17"/>
        <v>0</v>
      </c>
      <c r="N49" s="39"/>
      <c r="O49" s="39"/>
      <c r="P49" s="31">
        <f t="shared" si="18"/>
        <v>0</v>
      </c>
      <c r="Q49" s="39"/>
      <c r="R49" s="39"/>
      <c r="S49" s="31">
        <f t="shared" si="19"/>
        <v>0</v>
      </c>
      <c r="T49" s="31" t="str">
        <f t="shared" si="20"/>
        <v>No</v>
      </c>
      <c r="U49" s="92"/>
      <c r="V49" s="92"/>
      <c r="W49" s="92"/>
      <c r="X49" s="92"/>
      <c r="Y49" s="92"/>
      <c r="Z49" s="92"/>
      <c r="AA49" s="92"/>
      <c r="AB49" s="31">
        <f t="shared" si="13"/>
        <v>0</v>
      </c>
      <c r="AC49" s="39">
        <v>0</v>
      </c>
      <c r="AD49" s="39">
        <v>0</v>
      </c>
      <c r="AE49" s="31">
        <f t="shared" si="15"/>
        <v>0</v>
      </c>
      <c r="AF49" s="39">
        <v>0</v>
      </c>
      <c r="AG49" s="39">
        <v>0</v>
      </c>
      <c r="AH49" s="38">
        <f t="shared" si="16"/>
        <v>0</v>
      </c>
      <c r="AI49" s="92"/>
      <c r="AJ49" s="92"/>
      <c r="AK49" s="92"/>
      <c r="AL49" s="92"/>
      <c r="AM49" s="92"/>
      <c r="AN49" s="92"/>
      <c r="AO49" s="92"/>
      <c r="AP49" s="73"/>
      <c r="AQ49" s="73"/>
      <c r="AR49" s="73"/>
      <c r="AS49" s="73"/>
      <c r="AT49" s="73"/>
      <c r="AU49" s="73"/>
      <c r="AV49" s="73"/>
    </row>
    <row r="50" spans="1:57">
      <c r="A50" s="94"/>
      <c r="B50" s="41" t="s">
        <v>110</v>
      </c>
      <c r="C50" s="41" t="s">
        <v>37</v>
      </c>
      <c r="D50" s="40"/>
      <c r="E50" s="40"/>
      <c r="F50" s="40"/>
      <c r="G50" s="40"/>
      <c r="H50" s="40"/>
      <c r="I50" s="40"/>
      <c r="J50" s="40"/>
      <c r="K50" s="40"/>
      <c r="L50" s="6">
        <v>0</v>
      </c>
      <c r="M50" s="31">
        <f t="shared" si="17"/>
        <v>0</v>
      </c>
      <c r="N50" s="39"/>
      <c r="O50" s="39"/>
      <c r="P50" s="31">
        <f t="shared" si="18"/>
        <v>0</v>
      </c>
      <c r="Q50" s="39"/>
      <c r="R50" s="39"/>
      <c r="S50" s="31">
        <f t="shared" si="19"/>
        <v>0</v>
      </c>
      <c r="T50" s="31" t="str">
        <f t="shared" si="20"/>
        <v>No</v>
      </c>
      <c r="U50" s="92"/>
      <c r="V50" s="92"/>
      <c r="W50" s="92"/>
      <c r="X50" s="92"/>
      <c r="Y50" s="92"/>
      <c r="Z50" s="92"/>
      <c r="AA50" s="92"/>
      <c r="AB50" s="31">
        <f t="shared" si="13"/>
        <v>0</v>
      </c>
      <c r="AC50" s="39">
        <v>0</v>
      </c>
      <c r="AD50" s="39">
        <v>0</v>
      </c>
      <c r="AE50" s="31">
        <f t="shared" si="15"/>
        <v>0</v>
      </c>
      <c r="AF50" s="39">
        <v>0</v>
      </c>
      <c r="AG50" s="39">
        <v>0</v>
      </c>
      <c r="AH50" s="38">
        <f t="shared" si="16"/>
        <v>0</v>
      </c>
      <c r="AI50" s="92"/>
      <c r="AJ50" s="92"/>
      <c r="AK50" s="92"/>
      <c r="AL50" s="92"/>
      <c r="AM50" s="92"/>
      <c r="AN50" s="92"/>
      <c r="AO50" s="92"/>
      <c r="AP50" s="73"/>
      <c r="AQ50" s="73"/>
      <c r="AR50" s="73"/>
      <c r="AS50" s="73"/>
      <c r="AT50" s="73"/>
      <c r="AU50" s="73"/>
      <c r="AV50" s="73"/>
    </row>
    <row r="51" spans="1:57">
      <c r="A51" s="94"/>
      <c r="B51" s="41" t="s">
        <v>111</v>
      </c>
      <c r="C51" s="41" t="s">
        <v>36</v>
      </c>
      <c r="D51" s="40"/>
      <c r="E51" s="40"/>
      <c r="F51" s="40"/>
      <c r="G51" s="40"/>
      <c r="H51" s="40"/>
      <c r="I51" s="40"/>
      <c r="J51" s="40"/>
      <c r="K51" s="40"/>
      <c r="L51" s="6">
        <v>0</v>
      </c>
      <c r="M51" s="31">
        <f t="shared" si="17"/>
        <v>0</v>
      </c>
      <c r="N51" s="39"/>
      <c r="O51" s="39"/>
      <c r="P51" s="31">
        <f t="shared" si="18"/>
        <v>0</v>
      </c>
      <c r="Q51" s="39"/>
      <c r="R51" s="39"/>
      <c r="S51" s="31">
        <f t="shared" si="19"/>
        <v>0</v>
      </c>
      <c r="T51" s="31" t="str">
        <f t="shared" si="20"/>
        <v>No</v>
      </c>
      <c r="U51" s="92"/>
      <c r="V51" s="92"/>
      <c r="W51" s="92"/>
      <c r="X51" s="92"/>
      <c r="Y51" s="92"/>
      <c r="Z51" s="92"/>
      <c r="AA51" s="92"/>
      <c r="AB51" s="31">
        <f t="shared" si="13"/>
        <v>0</v>
      </c>
      <c r="AC51" s="39">
        <v>0</v>
      </c>
      <c r="AD51" s="39">
        <v>0</v>
      </c>
      <c r="AE51" s="31">
        <f t="shared" si="15"/>
        <v>0</v>
      </c>
      <c r="AF51" s="39">
        <v>0</v>
      </c>
      <c r="AG51" s="39">
        <v>0</v>
      </c>
      <c r="AH51" s="38">
        <f t="shared" si="16"/>
        <v>0</v>
      </c>
      <c r="AI51" s="92"/>
      <c r="AJ51" s="92"/>
      <c r="AK51" s="92"/>
      <c r="AL51" s="92"/>
      <c r="AM51" s="92"/>
      <c r="AN51" s="92"/>
      <c r="AO51" s="92"/>
      <c r="AP51" s="73"/>
      <c r="AQ51" s="73"/>
      <c r="AR51" s="73"/>
      <c r="AS51" s="73"/>
      <c r="AT51" s="73"/>
      <c r="AU51" s="73"/>
      <c r="AV51" s="73"/>
    </row>
    <row r="52" spans="1:57">
      <c r="A52" s="94"/>
      <c r="B52" s="41" t="s">
        <v>112</v>
      </c>
      <c r="C52" s="41" t="s">
        <v>36</v>
      </c>
      <c r="D52" s="40"/>
      <c r="E52" s="40"/>
      <c r="F52" s="40"/>
      <c r="G52" s="40"/>
      <c r="H52" s="40"/>
      <c r="I52" s="40"/>
      <c r="J52" s="40"/>
      <c r="K52" s="40"/>
      <c r="L52" s="6">
        <v>0</v>
      </c>
      <c r="M52" s="31">
        <f t="shared" si="17"/>
        <v>0</v>
      </c>
      <c r="N52" s="39"/>
      <c r="O52" s="39"/>
      <c r="P52" s="31">
        <f t="shared" si="18"/>
        <v>0</v>
      </c>
      <c r="Q52" s="39"/>
      <c r="R52" s="39"/>
      <c r="S52" s="31">
        <f t="shared" si="19"/>
        <v>0</v>
      </c>
      <c r="T52" s="31" t="str">
        <f t="shared" si="20"/>
        <v>No</v>
      </c>
      <c r="U52" s="92"/>
      <c r="V52" s="92"/>
      <c r="W52" s="92"/>
      <c r="X52" s="92"/>
      <c r="Y52" s="92"/>
      <c r="Z52" s="92"/>
      <c r="AA52" s="92"/>
      <c r="AB52" s="31">
        <f t="shared" si="13"/>
        <v>0</v>
      </c>
      <c r="AC52" s="39">
        <v>0</v>
      </c>
      <c r="AD52" s="39">
        <v>0</v>
      </c>
      <c r="AE52" s="31">
        <f t="shared" si="15"/>
        <v>0</v>
      </c>
      <c r="AF52" s="39">
        <v>0</v>
      </c>
      <c r="AG52" s="39">
        <v>0</v>
      </c>
      <c r="AH52" s="38">
        <f t="shared" si="16"/>
        <v>0</v>
      </c>
      <c r="AI52" s="92"/>
      <c r="AJ52" s="92"/>
      <c r="AK52" s="92"/>
      <c r="AL52" s="92"/>
      <c r="AM52" s="92"/>
      <c r="AN52" s="92"/>
      <c r="AO52" s="92"/>
      <c r="AP52" s="73"/>
      <c r="AQ52" s="73"/>
      <c r="AR52" s="73"/>
      <c r="AS52" s="73"/>
      <c r="AT52" s="73"/>
      <c r="AU52" s="73"/>
      <c r="AV52" s="73"/>
    </row>
    <row r="53" spans="1:57">
      <c r="A53" s="94"/>
      <c r="B53" s="41" t="s">
        <v>113</v>
      </c>
      <c r="C53" s="41" t="s">
        <v>36</v>
      </c>
      <c r="D53" s="40"/>
      <c r="E53" s="40"/>
      <c r="F53" s="40"/>
      <c r="G53" s="40"/>
      <c r="H53" s="40"/>
      <c r="I53" s="40"/>
      <c r="J53" s="40"/>
      <c r="K53" s="40"/>
      <c r="L53" s="6">
        <v>0</v>
      </c>
      <c r="M53" s="31">
        <f t="shared" si="17"/>
        <v>0</v>
      </c>
      <c r="N53" s="39"/>
      <c r="O53" s="39"/>
      <c r="P53" s="31">
        <f t="shared" si="18"/>
        <v>0</v>
      </c>
      <c r="Q53" s="39"/>
      <c r="R53" s="39"/>
      <c r="S53" s="31">
        <f t="shared" si="19"/>
        <v>0</v>
      </c>
      <c r="T53" s="31" t="str">
        <f t="shared" si="20"/>
        <v>No</v>
      </c>
      <c r="U53" s="92"/>
      <c r="V53" s="92"/>
      <c r="W53" s="92"/>
      <c r="X53" s="92"/>
      <c r="Y53" s="92"/>
      <c r="Z53" s="92"/>
      <c r="AA53" s="92"/>
      <c r="AB53" s="31">
        <f t="shared" si="13"/>
        <v>0</v>
      </c>
      <c r="AC53" s="39">
        <v>0</v>
      </c>
      <c r="AD53" s="39">
        <v>0</v>
      </c>
      <c r="AE53" s="31">
        <f t="shared" si="15"/>
        <v>0</v>
      </c>
      <c r="AF53" s="39">
        <v>0</v>
      </c>
      <c r="AG53" s="39">
        <v>0</v>
      </c>
      <c r="AH53" s="38">
        <f t="shared" si="16"/>
        <v>0</v>
      </c>
      <c r="AI53" s="92"/>
      <c r="AJ53" s="92"/>
      <c r="AK53" s="92"/>
      <c r="AL53" s="92"/>
      <c r="AM53" s="92"/>
      <c r="AN53" s="92"/>
      <c r="AO53" s="92"/>
      <c r="AP53" s="73"/>
      <c r="AQ53" s="73"/>
      <c r="AR53" s="73"/>
      <c r="AS53" s="73"/>
      <c r="AT53" s="73"/>
      <c r="AU53" s="73"/>
      <c r="AV53" s="73"/>
    </row>
    <row r="54" spans="1:57">
      <c r="A54" s="94"/>
      <c r="B54" s="41" t="s">
        <v>114</v>
      </c>
      <c r="C54" s="41" t="s">
        <v>35</v>
      </c>
      <c r="D54" s="40"/>
      <c r="E54" s="40"/>
      <c r="F54" s="40"/>
      <c r="G54" s="40"/>
      <c r="H54" s="40"/>
      <c r="I54" s="40"/>
      <c r="J54" s="40"/>
      <c r="K54" s="40"/>
      <c r="L54" s="6">
        <v>0</v>
      </c>
      <c r="M54" s="31">
        <f t="shared" si="17"/>
        <v>0</v>
      </c>
      <c r="N54" s="39"/>
      <c r="O54" s="39"/>
      <c r="P54" s="31">
        <f t="shared" si="18"/>
        <v>0</v>
      </c>
      <c r="Q54" s="39"/>
      <c r="R54" s="39"/>
      <c r="S54" s="31">
        <f t="shared" si="19"/>
        <v>0</v>
      </c>
      <c r="T54" s="31" t="str">
        <f t="shared" si="20"/>
        <v>No</v>
      </c>
      <c r="U54" s="92"/>
      <c r="V54" s="92"/>
      <c r="W54" s="92"/>
      <c r="X54" s="92"/>
      <c r="Y54" s="92"/>
      <c r="Z54" s="92"/>
      <c r="AA54" s="92"/>
      <c r="AB54" s="31">
        <f t="shared" si="13"/>
        <v>0</v>
      </c>
      <c r="AC54" s="39">
        <v>0</v>
      </c>
      <c r="AD54" s="39">
        <v>0</v>
      </c>
      <c r="AE54" s="31">
        <f t="shared" si="15"/>
        <v>0</v>
      </c>
      <c r="AF54" s="39">
        <v>0</v>
      </c>
      <c r="AG54" s="39">
        <v>0</v>
      </c>
      <c r="AH54" s="38">
        <f t="shared" si="16"/>
        <v>0</v>
      </c>
      <c r="AI54" s="92"/>
      <c r="AJ54" s="92"/>
      <c r="AK54" s="92"/>
      <c r="AL54" s="92"/>
      <c r="AM54" s="92"/>
      <c r="AN54" s="92"/>
      <c r="AO54" s="92"/>
      <c r="AP54" s="73"/>
      <c r="AQ54" s="73"/>
      <c r="AR54" s="73"/>
      <c r="AS54" s="73"/>
      <c r="AT54" s="73"/>
      <c r="AU54" s="73"/>
      <c r="AV54" s="73"/>
    </row>
    <row r="55" spans="1:57">
      <c r="A55" s="94"/>
      <c r="B55" s="41" t="s">
        <v>115</v>
      </c>
      <c r="C55" s="41" t="s">
        <v>35</v>
      </c>
      <c r="D55" s="40"/>
      <c r="E55" s="45"/>
      <c r="F55" s="40"/>
      <c r="G55" s="40"/>
      <c r="H55" s="40"/>
      <c r="I55" s="40"/>
      <c r="J55" s="40"/>
      <c r="K55" s="40"/>
      <c r="L55" s="6">
        <v>1</v>
      </c>
      <c r="M55" s="31">
        <f t="shared" si="17"/>
        <v>0</v>
      </c>
      <c r="N55" s="39"/>
      <c r="O55" s="39"/>
      <c r="P55" s="31">
        <f t="shared" si="18"/>
        <v>1</v>
      </c>
      <c r="Q55" s="31">
        <v>1</v>
      </c>
      <c r="R55" s="31">
        <v>0</v>
      </c>
      <c r="S55" s="31">
        <f t="shared" si="19"/>
        <v>1</v>
      </c>
      <c r="T55" s="31" t="str">
        <f t="shared" si="20"/>
        <v>Yes</v>
      </c>
      <c r="U55" s="92"/>
      <c r="V55" s="92"/>
      <c r="W55" s="92"/>
      <c r="X55" s="92"/>
      <c r="Y55" s="92"/>
      <c r="Z55" s="92"/>
      <c r="AA55" s="92"/>
      <c r="AB55" s="31">
        <f t="shared" si="13"/>
        <v>0</v>
      </c>
      <c r="AC55" s="39">
        <v>0</v>
      </c>
      <c r="AD55" s="39">
        <v>0</v>
      </c>
      <c r="AE55" s="31">
        <f t="shared" si="15"/>
        <v>0.5</v>
      </c>
      <c r="AF55" s="31">
        <f>Q55/2</f>
        <v>0.5</v>
      </c>
      <c r="AG55" s="31">
        <f>R55/2</f>
        <v>0</v>
      </c>
      <c r="AH55" s="38">
        <f t="shared" si="16"/>
        <v>0.5</v>
      </c>
      <c r="AI55" s="92"/>
      <c r="AJ55" s="92"/>
      <c r="AK55" s="92"/>
      <c r="AL55" s="92"/>
      <c r="AM55" s="92"/>
      <c r="AN55" s="92"/>
      <c r="AO55" s="92"/>
      <c r="AP55" s="73"/>
      <c r="AQ55" s="73"/>
      <c r="AR55" s="73"/>
      <c r="AS55" s="73"/>
      <c r="AT55" s="73"/>
      <c r="AU55" s="73"/>
      <c r="AV55" s="73"/>
    </row>
    <row r="56" spans="1:57">
      <c r="A56" s="94"/>
      <c r="B56" s="41" t="s">
        <v>116</v>
      </c>
      <c r="C56" s="41" t="s">
        <v>35</v>
      </c>
      <c r="D56" s="40"/>
      <c r="E56" s="40"/>
      <c r="F56" s="40"/>
      <c r="G56" s="40"/>
      <c r="H56" s="40"/>
      <c r="I56" s="40"/>
      <c r="J56" s="40"/>
      <c r="K56" s="40"/>
      <c r="L56" s="6">
        <v>0</v>
      </c>
      <c r="M56" s="31">
        <f t="shared" si="17"/>
        <v>0</v>
      </c>
      <c r="N56" s="39"/>
      <c r="O56" s="39"/>
      <c r="P56" s="31">
        <f t="shared" si="18"/>
        <v>0</v>
      </c>
      <c r="Q56" s="39"/>
      <c r="R56" s="39"/>
      <c r="S56" s="31">
        <f t="shared" si="19"/>
        <v>0</v>
      </c>
      <c r="T56" s="31" t="str">
        <f t="shared" si="20"/>
        <v>No</v>
      </c>
      <c r="U56" s="92"/>
      <c r="V56" s="92"/>
      <c r="W56" s="92"/>
      <c r="X56" s="92"/>
      <c r="Y56" s="92"/>
      <c r="Z56" s="92"/>
      <c r="AA56" s="92"/>
      <c r="AB56" s="31">
        <f t="shared" si="13"/>
        <v>0</v>
      </c>
      <c r="AC56" s="39">
        <v>0</v>
      </c>
      <c r="AD56" s="39">
        <v>0</v>
      </c>
      <c r="AE56" s="31">
        <f t="shared" si="15"/>
        <v>0</v>
      </c>
      <c r="AF56" s="39">
        <v>0</v>
      </c>
      <c r="AG56" s="39">
        <v>0</v>
      </c>
      <c r="AH56" s="38">
        <f t="shared" si="16"/>
        <v>0</v>
      </c>
      <c r="AI56" s="92"/>
      <c r="AJ56" s="92"/>
      <c r="AK56" s="92"/>
      <c r="AL56" s="92"/>
      <c r="AM56" s="92"/>
      <c r="AN56" s="92"/>
      <c r="AO56" s="92"/>
      <c r="AP56" s="73"/>
      <c r="AQ56" s="73"/>
      <c r="AR56" s="73"/>
      <c r="AS56" s="73"/>
      <c r="AT56" s="73"/>
      <c r="AU56" s="73"/>
      <c r="AV56" s="73"/>
    </row>
    <row r="57" spans="1:57">
      <c r="A57" s="94"/>
      <c r="B57" s="41" t="s">
        <v>117</v>
      </c>
      <c r="C57" s="41" t="s">
        <v>34</v>
      </c>
      <c r="D57" s="40"/>
      <c r="E57" s="40"/>
      <c r="F57" s="40"/>
      <c r="G57" s="40"/>
      <c r="H57" s="40"/>
      <c r="I57" s="9"/>
      <c r="J57" s="40"/>
      <c r="K57" s="40"/>
      <c r="L57" s="6">
        <v>1</v>
      </c>
      <c r="M57" s="31">
        <f t="shared" si="17"/>
        <v>0</v>
      </c>
      <c r="N57" s="39"/>
      <c r="O57" s="39"/>
      <c r="P57" s="31">
        <f t="shared" si="18"/>
        <v>1</v>
      </c>
      <c r="Q57" s="31">
        <v>0</v>
      </c>
      <c r="R57" s="31">
        <v>1</v>
      </c>
      <c r="S57" s="31">
        <f t="shared" si="19"/>
        <v>1</v>
      </c>
      <c r="T57" s="31" t="str">
        <f t="shared" si="20"/>
        <v>Yes</v>
      </c>
      <c r="U57" s="92"/>
      <c r="V57" s="92"/>
      <c r="W57" s="92"/>
      <c r="X57" s="92"/>
      <c r="Y57" s="92"/>
      <c r="Z57" s="92"/>
      <c r="AA57" s="92"/>
      <c r="AB57" s="31">
        <f t="shared" si="13"/>
        <v>0</v>
      </c>
      <c r="AC57" s="39">
        <v>0</v>
      </c>
      <c r="AD57" s="39">
        <v>0</v>
      </c>
      <c r="AE57" s="31">
        <f t="shared" si="15"/>
        <v>0.5</v>
      </c>
      <c r="AF57" s="31">
        <f>Q57/2</f>
        <v>0</v>
      </c>
      <c r="AG57" s="31">
        <f>R57/2</f>
        <v>0.5</v>
      </c>
      <c r="AH57" s="38">
        <f t="shared" si="16"/>
        <v>0.5</v>
      </c>
      <c r="AI57" s="92"/>
      <c r="AJ57" s="92"/>
      <c r="AK57" s="92"/>
      <c r="AL57" s="92"/>
      <c r="AM57" s="92"/>
      <c r="AN57" s="92"/>
      <c r="AO57" s="92"/>
      <c r="AP57" s="73"/>
      <c r="AQ57" s="73"/>
      <c r="AR57" s="73"/>
      <c r="AS57" s="73"/>
      <c r="AT57" s="73"/>
      <c r="AU57" s="73"/>
      <c r="AV57" s="73"/>
    </row>
    <row r="58" spans="1:57">
      <c r="A58" s="94"/>
      <c r="B58" s="41" t="s">
        <v>118</v>
      </c>
      <c r="C58" s="41" t="s">
        <v>34</v>
      </c>
      <c r="D58" s="40"/>
      <c r="E58" s="40"/>
      <c r="F58" s="40"/>
      <c r="G58" s="40"/>
      <c r="H58" s="40"/>
      <c r="I58" s="40"/>
      <c r="J58" s="40"/>
      <c r="K58" s="40"/>
      <c r="L58" s="6">
        <v>0</v>
      </c>
      <c r="M58" s="31">
        <f t="shared" si="17"/>
        <v>0</v>
      </c>
      <c r="N58" s="39"/>
      <c r="O58" s="39"/>
      <c r="P58" s="31">
        <f t="shared" si="18"/>
        <v>0</v>
      </c>
      <c r="Q58" s="39"/>
      <c r="R58" s="39"/>
      <c r="S58" s="31">
        <f t="shared" si="19"/>
        <v>0</v>
      </c>
      <c r="T58" s="31" t="str">
        <f t="shared" si="20"/>
        <v>No</v>
      </c>
      <c r="U58" s="92"/>
      <c r="V58" s="92"/>
      <c r="W58" s="92"/>
      <c r="X58" s="92"/>
      <c r="Y58" s="92"/>
      <c r="Z58" s="92"/>
      <c r="AA58" s="92"/>
      <c r="AB58" s="31">
        <f t="shared" si="13"/>
        <v>0</v>
      </c>
      <c r="AC58" s="39">
        <v>0</v>
      </c>
      <c r="AD58" s="39">
        <v>0</v>
      </c>
      <c r="AE58" s="31">
        <f t="shared" si="15"/>
        <v>0</v>
      </c>
      <c r="AF58" s="39">
        <v>0</v>
      </c>
      <c r="AG58" s="39">
        <v>0</v>
      </c>
      <c r="AH58" s="38">
        <f t="shared" si="16"/>
        <v>0</v>
      </c>
      <c r="AI58" s="92"/>
      <c r="AJ58" s="92"/>
      <c r="AK58" s="92"/>
      <c r="AL58" s="92"/>
      <c r="AM58" s="92"/>
      <c r="AN58" s="92"/>
      <c r="AO58" s="92"/>
      <c r="AP58" s="73"/>
      <c r="AQ58" s="73"/>
      <c r="AR58" s="73"/>
      <c r="AS58" s="73"/>
      <c r="AT58" s="73"/>
      <c r="AU58" s="73"/>
      <c r="AV58" s="73"/>
    </row>
    <row r="59" spans="1:57">
      <c r="A59" s="94"/>
      <c r="B59" s="41" t="s">
        <v>119</v>
      </c>
      <c r="C59" s="41" t="s">
        <v>34</v>
      </c>
      <c r="D59" s="40"/>
      <c r="E59" s="40"/>
      <c r="F59" s="40"/>
      <c r="G59" s="40"/>
      <c r="H59" s="40"/>
      <c r="I59" s="40"/>
      <c r="J59" s="40"/>
      <c r="K59" s="40"/>
      <c r="L59" s="6">
        <v>0</v>
      </c>
      <c r="M59" s="31">
        <f t="shared" si="17"/>
        <v>0</v>
      </c>
      <c r="N59" s="39"/>
      <c r="O59" s="39"/>
      <c r="P59" s="31">
        <f t="shared" si="18"/>
        <v>0</v>
      </c>
      <c r="Q59" s="39"/>
      <c r="R59" s="39"/>
      <c r="S59" s="31">
        <f t="shared" si="19"/>
        <v>0</v>
      </c>
      <c r="T59" s="31" t="str">
        <f t="shared" si="20"/>
        <v>No</v>
      </c>
      <c r="U59" s="92"/>
      <c r="V59" s="92"/>
      <c r="W59" s="92"/>
      <c r="X59" s="92"/>
      <c r="Y59" s="92"/>
      <c r="Z59" s="92"/>
      <c r="AA59" s="92"/>
      <c r="AB59" s="31">
        <f t="shared" si="13"/>
        <v>0</v>
      </c>
      <c r="AC59" s="39">
        <v>0</v>
      </c>
      <c r="AD59" s="39">
        <v>0</v>
      </c>
      <c r="AE59" s="31">
        <f t="shared" si="15"/>
        <v>0</v>
      </c>
      <c r="AF59" s="39">
        <v>0</v>
      </c>
      <c r="AG59" s="39">
        <v>0</v>
      </c>
      <c r="AH59" s="38">
        <f t="shared" si="16"/>
        <v>0</v>
      </c>
      <c r="AI59" s="92"/>
      <c r="AJ59" s="92"/>
      <c r="AK59" s="92"/>
      <c r="AL59" s="92"/>
      <c r="AM59" s="92"/>
      <c r="AN59" s="92"/>
      <c r="AO59" s="92"/>
      <c r="AP59" s="73"/>
      <c r="AQ59" s="73"/>
      <c r="AR59" s="73"/>
      <c r="AS59" s="73"/>
      <c r="AT59" s="73"/>
      <c r="AU59" s="73"/>
      <c r="AV59" s="73"/>
    </row>
    <row r="60" spans="1:57">
      <c r="A60" s="94"/>
      <c r="B60" s="44" t="s">
        <v>120</v>
      </c>
      <c r="C60" s="44" t="s">
        <v>33</v>
      </c>
      <c r="D60" s="42"/>
      <c r="E60" s="42"/>
      <c r="F60" s="42"/>
      <c r="G60" s="42"/>
      <c r="H60" s="43"/>
      <c r="I60" s="42"/>
      <c r="J60" s="42"/>
      <c r="K60" s="42"/>
      <c r="L60" s="6">
        <v>1</v>
      </c>
      <c r="M60" s="31">
        <f t="shared" si="17"/>
        <v>1</v>
      </c>
      <c r="N60" s="31">
        <v>0</v>
      </c>
      <c r="O60" s="31">
        <v>1</v>
      </c>
      <c r="P60" s="31">
        <f t="shared" si="18"/>
        <v>0</v>
      </c>
      <c r="Q60" s="39"/>
      <c r="R60" s="39"/>
      <c r="S60" s="31">
        <f t="shared" si="19"/>
        <v>1</v>
      </c>
      <c r="T60" s="31" t="str">
        <f t="shared" si="20"/>
        <v>Yes</v>
      </c>
      <c r="U60" s="92"/>
      <c r="V60" s="92"/>
      <c r="W60" s="92"/>
      <c r="X60" s="92"/>
      <c r="Y60" s="92"/>
      <c r="Z60" s="92"/>
      <c r="AA60" s="92"/>
      <c r="AB60" s="31">
        <f t="shared" si="13"/>
        <v>0.5</v>
      </c>
      <c r="AC60" s="31">
        <f>N60/2</f>
        <v>0</v>
      </c>
      <c r="AD60" s="31">
        <f>O60/2</f>
        <v>0.5</v>
      </c>
      <c r="AE60" s="31">
        <f t="shared" si="15"/>
        <v>0</v>
      </c>
      <c r="AF60" s="39">
        <v>0</v>
      </c>
      <c r="AG60" s="39">
        <v>0</v>
      </c>
      <c r="AH60" s="38">
        <f t="shared" si="16"/>
        <v>0.5</v>
      </c>
      <c r="AI60" s="92"/>
      <c r="AJ60" s="92"/>
      <c r="AK60" s="92"/>
      <c r="AL60" s="92"/>
      <c r="AM60" s="92"/>
      <c r="AN60" s="92"/>
      <c r="AO60" s="92"/>
      <c r="AP60" s="73"/>
      <c r="AQ60" s="73"/>
      <c r="AR60" s="73"/>
      <c r="AS60" s="73"/>
      <c r="AT60" s="73"/>
      <c r="AU60" s="73"/>
      <c r="AV60" s="73"/>
    </row>
    <row r="61" spans="1:57">
      <c r="A61" s="95"/>
      <c r="B61" s="41" t="s">
        <v>121</v>
      </c>
      <c r="C61" s="41" t="s">
        <v>33</v>
      </c>
      <c r="D61" s="40"/>
      <c r="E61" s="40"/>
      <c r="F61" s="40"/>
      <c r="G61" s="40"/>
      <c r="H61" s="40"/>
      <c r="I61" s="40"/>
      <c r="J61" s="40"/>
      <c r="K61" s="40"/>
      <c r="L61" s="6">
        <v>0</v>
      </c>
      <c r="M61" s="31">
        <f t="shared" si="17"/>
        <v>0</v>
      </c>
      <c r="N61" s="39"/>
      <c r="O61" s="39"/>
      <c r="P61" s="31">
        <f t="shared" si="18"/>
        <v>0</v>
      </c>
      <c r="Q61" s="39"/>
      <c r="R61" s="39"/>
      <c r="S61" s="31">
        <f t="shared" si="19"/>
        <v>0</v>
      </c>
      <c r="T61" s="31" t="str">
        <f t="shared" si="20"/>
        <v>No</v>
      </c>
      <c r="U61" s="92"/>
      <c r="V61" s="92"/>
      <c r="W61" s="92"/>
      <c r="X61" s="92"/>
      <c r="Y61" s="92"/>
      <c r="Z61" s="92"/>
      <c r="AA61" s="92"/>
      <c r="AB61" s="31">
        <f t="shared" si="13"/>
        <v>0</v>
      </c>
      <c r="AC61" s="39">
        <v>0</v>
      </c>
      <c r="AD61" s="39">
        <v>0</v>
      </c>
      <c r="AE61" s="31">
        <f t="shared" si="15"/>
        <v>0</v>
      </c>
      <c r="AF61" s="39">
        <v>0</v>
      </c>
      <c r="AG61" s="39">
        <v>0</v>
      </c>
      <c r="AH61" s="38">
        <f t="shared" si="16"/>
        <v>0</v>
      </c>
      <c r="AI61" s="92"/>
      <c r="AJ61" s="92"/>
      <c r="AK61" s="92"/>
      <c r="AL61" s="92"/>
      <c r="AM61" s="92"/>
      <c r="AN61" s="92"/>
      <c r="AO61" s="92"/>
      <c r="AP61" s="73"/>
      <c r="AQ61" s="73"/>
      <c r="AR61" s="73"/>
      <c r="AS61" s="73"/>
      <c r="AT61" s="73"/>
      <c r="AU61" s="73"/>
      <c r="AV61" s="73"/>
    </row>
    <row r="62" spans="1:57">
      <c r="L62" s="23"/>
      <c r="AP62" s="1" t="s">
        <v>16</v>
      </c>
      <c r="AQ62" s="1" t="s">
        <v>16</v>
      </c>
      <c r="AR62" s="1" t="s">
        <v>15</v>
      </c>
      <c r="AS62" s="1" t="s">
        <v>15</v>
      </c>
      <c r="AT62" s="1" t="s">
        <v>15</v>
      </c>
      <c r="AU62" s="1" t="s">
        <v>14</v>
      </c>
      <c r="AV62" s="1" t="s">
        <v>14</v>
      </c>
    </row>
    <row r="63" spans="1:57" ht="20">
      <c r="B63" s="22" t="s">
        <v>133</v>
      </c>
      <c r="L63" s="23"/>
      <c r="U63" s="22" t="s">
        <v>142</v>
      </c>
      <c r="AY63" s="69"/>
      <c r="AZ63" s="69"/>
      <c r="BA63" s="69"/>
      <c r="BB63" s="69"/>
      <c r="BD63" s="69"/>
      <c r="BE63" s="69"/>
    </row>
    <row r="64" spans="1:57">
      <c r="D64" s="79" t="s">
        <v>32</v>
      </c>
      <c r="E64" s="79"/>
      <c r="F64" s="79"/>
      <c r="G64" s="79"/>
      <c r="H64" s="79"/>
      <c r="I64" s="79"/>
      <c r="J64" s="79"/>
      <c r="K64" s="79"/>
      <c r="L64" s="79" t="s">
        <v>31</v>
      </c>
      <c r="M64" s="79"/>
      <c r="N64" s="79"/>
      <c r="O64" s="79"/>
      <c r="P64" s="79"/>
      <c r="Q64" s="79"/>
      <c r="R64" s="79"/>
      <c r="S64" s="79"/>
      <c r="U64" s="36"/>
      <c r="V64" s="83" t="s">
        <v>30</v>
      </c>
      <c r="W64" s="84"/>
      <c r="X64" s="85"/>
      <c r="Y64" s="86" t="s">
        <v>29</v>
      </c>
      <c r="Z64" s="86"/>
      <c r="AA64" s="86"/>
      <c r="AB64" s="86" t="s">
        <v>134</v>
      </c>
      <c r="AY64" s="2"/>
      <c r="AZ64" s="2"/>
      <c r="BA64" s="2"/>
      <c r="BB64" s="2"/>
      <c r="BD64" s="2"/>
      <c r="BE64" s="2"/>
    </row>
    <row r="65" spans="2:42">
      <c r="D65" s="7" t="s">
        <v>28</v>
      </c>
      <c r="E65" s="7" t="s">
        <v>27</v>
      </c>
      <c r="F65" s="7" t="s">
        <v>26</v>
      </c>
      <c r="G65" s="7" t="s">
        <v>25</v>
      </c>
      <c r="H65" s="7" t="s">
        <v>24</v>
      </c>
      <c r="I65" s="7" t="s">
        <v>23</v>
      </c>
      <c r="J65" s="7" t="s">
        <v>22</v>
      </c>
      <c r="K65" s="7" t="s">
        <v>21</v>
      </c>
      <c r="L65" s="7" t="s">
        <v>28</v>
      </c>
      <c r="M65" s="7" t="s">
        <v>27</v>
      </c>
      <c r="N65" s="7" t="s">
        <v>26</v>
      </c>
      <c r="O65" s="7" t="s">
        <v>25</v>
      </c>
      <c r="P65" s="7" t="s">
        <v>24</v>
      </c>
      <c r="Q65" s="7" t="s">
        <v>23</v>
      </c>
      <c r="R65" s="7" t="s">
        <v>22</v>
      </c>
      <c r="S65" s="7" t="s">
        <v>21</v>
      </c>
      <c r="U65" s="36"/>
      <c r="V65" s="86" t="s">
        <v>20</v>
      </c>
      <c r="W65" s="87" t="s">
        <v>19</v>
      </c>
      <c r="X65" s="87" t="s">
        <v>18</v>
      </c>
      <c r="Y65" s="86" t="s">
        <v>20</v>
      </c>
      <c r="Z65" s="86" t="s">
        <v>19</v>
      </c>
      <c r="AA65" s="86" t="s">
        <v>18</v>
      </c>
      <c r="AB65" s="86"/>
    </row>
    <row r="66" spans="2:42" ht="15.5" customHeight="1">
      <c r="B66" s="80" t="s">
        <v>2</v>
      </c>
      <c r="C66" s="37"/>
      <c r="D66" s="26">
        <v>1.5</v>
      </c>
      <c r="E66" s="26">
        <v>0.5</v>
      </c>
      <c r="F66" s="26">
        <v>1</v>
      </c>
      <c r="G66" s="26">
        <v>1</v>
      </c>
      <c r="H66" s="26">
        <v>0</v>
      </c>
      <c r="I66" s="26">
        <v>1.5</v>
      </c>
      <c r="J66" s="26">
        <v>0</v>
      </c>
      <c r="K66" s="26">
        <v>0</v>
      </c>
      <c r="L66" s="26">
        <f t="shared" ref="L66:S69" si="22">(D66/30)*100</f>
        <v>5</v>
      </c>
      <c r="M66" s="26">
        <f t="shared" si="22"/>
        <v>1.6666666666666667</v>
      </c>
      <c r="N66" s="26">
        <f t="shared" si="22"/>
        <v>3.3333333333333335</v>
      </c>
      <c r="O66" s="26">
        <f t="shared" si="22"/>
        <v>3.3333333333333335</v>
      </c>
      <c r="P66" s="26">
        <f t="shared" si="22"/>
        <v>0</v>
      </c>
      <c r="Q66" s="26">
        <f t="shared" si="22"/>
        <v>5</v>
      </c>
      <c r="R66" s="26">
        <f t="shared" si="22"/>
        <v>0</v>
      </c>
      <c r="S66" s="26">
        <f t="shared" si="22"/>
        <v>0</v>
      </c>
      <c r="U66" s="36"/>
      <c r="V66" s="86"/>
      <c r="W66" s="88"/>
      <c r="X66" s="88"/>
      <c r="Y66" s="86"/>
      <c r="Z66" s="86"/>
      <c r="AA66" s="86"/>
      <c r="AB66" s="86"/>
    </row>
    <row r="67" spans="2:42">
      <c r="B67" s="81"/>
      <c r="C67" s="17"/>
      <c r="D67" s="26">
        <v>0</v>
      </c>
      <c r="E67" s="26">
        <v>0</v>
      </c>
      <c r="F67" s="26">
        <v>0</v>
      </c>
      <c r="G67" s="26">
        <v>0</v>
      </c>
      <c r="H67" s="26">
        <v>5</v>
      </c>
      <c r="I67" s="26">
        <v>1</v>
      </c>
      <c r="J67" s="26">
        <v>0</v>
      </c>
      <c r="K67" s="26">
        <v>0</v>
      </c>
      <c r="L67" s="26">
        <f t="shared" si="22"/>
        <v>0</v>
      </c>
      <c r="M67" s="26">
        <f t="shared" si="22"/>
        <v>0</v>
      </c>
      <c r="N67" s="26">
        <f t="shared" si="22"/>
        <v>0</v>
      </c>
      <c r="O67" s="26">
        <f t="shared" si="22"/>
        <v>0</v>
      </c>
      <c r="P67" s="26">
        <f t="shared" si="22"/>
        <v>16.666666666666664</v>
      </c>
      <c r="Q67" s="26">
        <f t="shared" si="22"/>
        <v>3.3333333333333335</v>
      </c>
      <c r="R67" s="26">
        <f t="shared" si="22"/>
        <v>0</v>
      </c>
      <c r="S67" s="26">
        <f t="shared" si="22"/>
        <v>0</v>
      </c>
      <c r="U67" s="8" t="s">
        <v>2</v>
      </c>
      <c r="V67" s="35">
        <v>0.4</v>
      </c>
      <c r="W67" s="35">
        <v>0.35</v>
      </c>
      <c r="X67" s="35">
        <v>0.05</v>
      </c>
      <c r="Y67" s="35">
        <v>0.14166666666666666</v>
      </c>
      <c r="Z67" s="35">
        <v>0.05</v>
      </c>
      <c r="AA67" s="35">
        <v>9.166666666666666E-2</v>
      </c>
      <c r="AB67" s="35">
        <v>0.54166666666666663</v>
      </c>
      <c r="AK67" s="10"/>
      <c r="AL67" s="10"/>
      <c r="AM67" s="10"/>
      <c r="AN67" s="10"/>
      <c r="AO67" s="10"/>
      <c r="AP67" s="10"/>
    </row>
    <row r="68" spans="2:42">
      <c r="B68" s="81"/>
      <c r="C68" s="16"/>
      <c r="D68" s="26">
        <v>0.5</v>
      </c>
      <c r="E68" s="26">
        <v>0</v>
      </c>
      <c r="F68" s="26">
        <v>0</v>
      </c>
      <c r="G68" s="26">
        <v>1</v>
      </c>
      <c r="H68" s="26">
        <v>0</v>
      </c>
      <c r="I68" s="26">
        <v>0.5</v>
      </c>
      <c r="J68" s="26">
        <v>0</v>
      </c>
      <c r="K68" s="26">
        <v>1</v>
      </c>
      <c r="L68" s="26">
        <f t="shared" si="22"/>
        <v>1.6666666666666667</v>
      </c>
      <c r="M68" s="26">
        <f t="shared" si="22"/>
        <v>0</v>
      </c>
      <c r="N68" s="26">
        <f t="shared" si="22"/>
        <v>0</v>
      </c>
      <c r="O68" s="26">
        <f t="shared" si="22"/>
        <v>3.3333333333333335</v>
      </c>
      <c r="P68" s="26">
        <f t="shared" si="22"/>
        <v>0</v>
      </c>
      <c r="Q68" s="26">
        <f t="shared" si="22"/>
        <v>1.6666666666666667</v>
      </c>
      <c r="R68" s="26">
        <f t="shared" si="22"/>
        <v>0</v>
      </c>
      <c r="S68" s="26">
        <f t="shared" si="22"/>
        <v>3.3333333333333335</v>
      </c>
      <c r="U68" s="8" t="s">
        <v>1</v>
      </c>
      <c r="V68" s="35">
        <v>0.08</v>
      </c>
      <c r="W68" s="35">
        <v>5.5555555555555552E-2</v>
      </c>
      <c r="X68" s="35">
        <v>1.8518518518518517E-2</v>
      </c>
      <c r="Y68" s="35">
        <v>0.1111111111111111</v>
      </c>
      <c r="Z68" s="35">
        <v>9.2592592592592587E-2</v>
      </c>
      <c r="AA68" s="35">
        <v>1.8518518518518517E-2</v>
      </c>
      <c r="AB68" s="35">
        <v>0.18518518518518517</v>
      </c>
    </row>
    <row r="69" spans="2:42">
      <c r="B69" s="81"/>
      <c r="C69" s="15"/>
      <c r="D69" s="26">
        <v>5</v>
      </c>
      <c r="E69" s="26">
        <v>8</v>
      </c>
      <c r="F69" s="26">
        <v>8</v>
      </c>
      <c r="G69" s="26">
        <v>3</v>
      </c>
      <c r="H69" s="26">
        <v>2</v>
      </c>
      <c r="I69" s="26">
        <v>5</v>
      </c>
      <c r="J69" s="26">
        <v>4</v>
      </c>
      <c r="K69" s="26">
        <v>6</v>
      </c>
      <c r="L69" s="26">
        <f t="shared" si="22"/>
        <v>16.666666666666664</v>
      </c>
      <c r="M69" s="26">
        <f t="shared" si="22"/>
        <v>26.666666666666668</v>
      </c>
      <c r="N69" s="26">
        <f t="shared" si="22"/>
        <v>26.666666666666668</v>
      </c>
      <c r="O69" s="26">
        <f t="shared" si="22"/>
        <v>10</v>
      </c>
      <c r="P69" s="26">
        <f t="shared" si="22"/>
        <v>6.666666666666667</v>
      </c>
      <c r="Q69" s="26">
        <f t="shared" si="22"/>
        <v>16.666666666666664</v>
      </c>
      <c r="R69" s="26">
        <f t="shared" si="22"/>
        <v>13.333333333333334</v>
      </c>
      <c r="S69" s="26">
        <f t="shared" si="22"/>
        <v>20</v>
      </c>
      <c r="U69" s="8" t="s">
        <v>17</v>
      </c>
      <c r="V69" s="34">
        <v>8.5938423361291826E-3</v>
      </c>
      <c r="W69" s="34">
        <v>9.0078715793831549E-3</v>
      </c>
      <c r="X69" s="34">
        <v>0.23649074349406507</v>
      </c>
      <c r="Y69" s="34">
        <v>0.57152054412074349</v>
      </c>
      <c r="Z69" s="34">
        <v>0.30427519996854197</v>
      </c>
      <c r="AA69" s="34">
        <v>2.6211050245457067E-2</v>
      </c>
      <c r="AB69" s="34">
        <v>1.4501097524266001E-2</v>
      </c>
    </row>
    <row r="70" spans="2:42" ht="15.5" customHeight="1">
      <c r="B70" s="81"/>
      <c r="C70" s="27" t="s">
        <v>132</v>
      </c>
      <c r="D70" s="26">
        <f t="shared" ref="D70:K70" si="23">SUM(D66:D69)</f>
        <v>7</v>
      </c>
      <c r="E70" s="26">
        <f t="shared" si="23"/>
        <v>8.5</v>
      </c>
      <c r="F70" s="26">
        <f t="shared" si="23"/>
        <v>9</v>
      </c>
      <c r="G70" s="26">
        <f t="shared" si="23"/>
        <v>5</v>
      </c>
      <c r="H70" s="26">
        <f t="shared" si="23"/>
        <v>7</v>
      </c>
      <c r="I70" s="26">
        <f t="shared" si="23"/>
        <v>8</v>
      </c>
      <c r="J70" s="26">
        <f t="shared" si="23"/>
        <v>4</v>
      </c>
      <c r="K70" s="26">
        <f t="shared" si="23"/>
        <v>7</v>
      </c>
      <c r="L70" s="26">
        <f t="shared" ref="L70:S71" si="24">D70/30*100</f>
        <v>23.333333333333332</v>
      </c>
      <c r="M70" s="26">
        <f t="shared" si="24"/>
        <v>28.333333333333332</v>
      </c>
      <c r="N70" s="26">
        <f t="shared" si="24"/>
        <v>30</v>
      </c>
      <c r="O70" s="26">
        <f t="shared" si="24"/>
        <v>16.666666666666664</v>
      </c>
      <c r="P70" s="26">
        <f t="shared" si="24"/>
        <v>23.333333333333332</v>
      </c>
      <c r="Q70" s="26">
        <f t="shared" si="24"/>
        <v>26.666666666666668</v>
      </c>
      <c r="R70" s="26">
        <f t="shared" si="24"/>
        <v>13.333333333333334</v>
      </c>
      <c r="S70" s="26">
        <f t="shared" si="24"/>
        <v>23.333333333333332</v>
      </c>
      <c r="U70" s="8"/>
      <c r="V70" s="34" t="s">
        <v>16</v>
      </c>
      <c r="W70" s="34" t="s">
        <v>16</v>
      </c>
      <c r="X70" s="34" t="s">
        <v>15</v>
      </c>
      <c r="Y70" s="34" t="s">
        <v>15</v>
      </c>
      <c r="Z70" s="34" t="s">
        <v>15</v>
      </c>
      <c r="AA70" s="34" t="s">
        <v>14</v>
      </c>
      <c r="AB70" s="34" t="s">
        <v>14</v>
      </c>
    </row>
    <row r="71" spans="2:42" ht="16" thickBot="1">
      <c r="B71" s="82"/>
      <c r="C71" s="33" t="s">
        <v>129</v>
      </c>
      <c r="D71" s="32">
        <f t="shared" ref="D71:K71" si="25">30-D70</f>
        <v>23</v>
      </c>
      <c r="E71" s="32">
        <f t="shared" si="25"/>
        <v>21.5</v>
      </c>
      <c r="F71" s="32">
        <f t="shared" si="25"/>
        <v>21</v>
      </c>
      <c r="G71" s="32">
        <f t="shared" si="25"/>
        <v>25</v>
      </c>
      <c r="H71" s="32">
        <f t="shared" si="25"/>
        <v>23</v>
      </c>
      <c r="I71" s="32">
        <f t="shared" si="25"/>
        <v>22</v>
      </c>
      <c r="J71" s="32">
        <f t="shared" si="25"/>
        <v>26</v>
      </c>
      <c r="K71" s="32">
        <f t="shared" si="25"/>
        <v>23</v>
      </c>
      <c r="L71" s="32">
        <f t="shared" si="24"/>
        <v>76.666666666666671</v>
      </c>
      <c r="M71" s="32">
        <f t="shared" si="24"/>
        <v>71.666666666666671</v>
      </c>
      <c r="N71" s="32">
        <f t="shared" si="24"/>
        <v>70</v>
      </c>
      <c r="O71" s="32">
        <f t="shared" si="24"/>
        <v>83.333333333333343</v>
      </c>
      <c r="P71" s="32">
        <f t="shared" si="24"/>
        <v>76.666666666666671</v>
      </c>
      <c r="Q71" s="32">
        <f t="shared" si="24"/>
        <v>73.333333333333329</v>
      </c>
      <c r="R71" s="32">
        <f t="shared" si="24"/>
        <v>86.666666666666671</v>
      </c>
      <c r="S71" s="32">
        <f t="shared" si="24"/>
        <v>76.666666666666671</v>
      </c>
      <c r="U71" s="8" t="s">
        <v>13</v>
      </c>
      <c r="V71" s="31">
        <f t="shared" ref="V71:AB71" si="26">V67/V68</f>
        <v>5</v>
      </c>
      <c r="W71" s="31">
        <f t="shared" si="26"/>
        <v>6.3</v>
      </c>
      <c r="X71" s="31">
        <f t="shared" si="26"/>
        <v>2.7</v>
      </c>
      <c r="Y71" s="31">
        <f t="shared" si="26"/>
        <v>1.2750000000000001</v>
      </c>
      <c r="Z71" s="31">
        <f t="shared" si="26"/>
        <v>0.54</v>
      </c>
      <c r="AA71" s="31">
        <f t="shared" si="26"/>
        <v>4.95</v>
      </c>
      <c r="AB71" s="31">
        <f t="shared" si="26"/>
        <v>2.9249999999999998</v>
      </c>
    </row>
    <row r="72" spans="2:42" ht="14.5" customHeight="1">
      <c r="B72" s="81" t="s">
        <v>1</v>
      </c>
      <c r="C72" s="18"/>
      <c r="D72" s="29">
        <v>0</v>
      </c>
      <c r="E72" s="29">
        <v>0</v>
      </c>
      <c r="F72" s="29">
        <v>0</v>
      </c>
      <c r="G72" s="29">
        <v>0</v>
      </c>
      <c r="H72" s="30">
        <v>0</v>
      </c>
      <c r="I72" s="29">
        <v>0.5</v>
      </c>
      <c r="J72" s="30">
        <v>0</v>
      </c>
      <c r="K72" s="30">
        <v>0</v>
      </c>
      <c r="L72" s="29">
        <f t="shared" ref="L72:S75" si="27">(D72/28)*100</f>
        <v>0</v>
      </c>
      <c r="M72" s="29">
        <f t="shared" si="27"/>
        <v>0</v>
      </c>
      <c r="N72" s="29">
        <f t="shared" si="27"/>
        <v>0</v>
      </c>
      <c r="O72" s="29">
        <f t="shared" si="27"/>
        <v>0</v>
      </c>
      <c r="P72" s="29">
        <f t="shared" si="27"/>
        <v>0</v>
      </c>
      <c r="Q72" s="29">
        <f t="shared" si="27"/>
        <v>1.7857142857142856</v>
      </c>
      <c r="R72" s="29">
        <f t="shared" si="27"/>
        <v>0</v>
      </c>
      <c r="S72" s="29">
        <f t="shared" si="27"/>
        <v>0</v>
      </c>
    </row>
    <row r="73" spans="2:42">
      <c r="B73" s="81"/>
      <c r="C73" s="17"/>
      <c r="D73" s="26">
        <v>0</v>
      </c>
      <c r="E73" s="26">
        <v>1</v>
      </c>
      <c r="F73" s="26">
        <v>0</v>
      </c>
      <c r="G73" s="26">
        <v>0</v>
      </c>
      <c r="H73" s="26">
        <v>3</v>
      </c>
      <c r="I73" s="28">
        <v>0</v>
      </c>
      <c r="J73" s="28">
        <v>1</v>
      </c>
      <c r="K73" s="28">
        <v>0</v>
      </c>
      <c r="L73" s="26">
        <f t="shared" si="27"/>
        <v>0</v>
      </c>
      <c r="M73" s="26">
        <f t="shared" si="27"/>
        <v>3.5714285714285712</v>
      </c>
      <c r="N73" s="26">
        <f t="shared" si="27"/>
        <v>0</v>
      </c>
      <c r="O73" s="26">
        <f t="shared" si="27"/>
        <v>0</v>
      </c>
      <c r="P73" s="26">
        <f t="shared" si="27"/>
        <v>10.714285714285714</v>
      </c>
      <c r="Q73" s="26">
        <f t="shared" si="27"/>
        <v>0</v>
      </c>
      <c r="R73" s="26">
        <f t="shared" si="27"/>
        <v>3.5714285714285712</v>
      </c>
      <c r="S73" s="26">
        <f t="shared" si="27"/>
        <v>0</v>
      </c>
    </row>
    <row r="74" spans="2:42" ht="15.5" customHeight="1">
      <c r="B74" s="81"/>
      <c r="C74" s="16"/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8">
        <v>0</v>
      </c>
      <c r="J74" s="28">
        <v>0</v>
      </c>
      <c r="K74" s="28">
        <v>0</v>
      </c>
      <c r="L74" s="26">
        <f t="shared" si="27"/>
        <v>0</v>
      </c>
      <c r="M74" s="26">
        <f t="shared" si="27"/>
        <v>0</v>
      </c>
      <c r="N74" s="26">
        <f t="shared" si="27"/>
        <v>0</v>
      </c>
      <c r="O74" s="26">
        <f t="shared" si="27"/>
        <v>0</v>
      </c>
      <c r="P74" s="26">
        <f t="shared" si="27"/>
        <v>0</v>
      </c>
      <c r="Q74" s="26">
        <f t="shared" si="27"/>
        <v>0</v>
      </c>
      <c r="R74" s="26">
        <f t="shared" si="27"/>
        <v>0</v>
      </c>
      <c r="S74" s="26">
        <f t="shared" si="27"/>
        <v>0</v>
      </c>
    </row>
    <row r="75" spans="2:42">
      <c r="B75" s="81"/>
      <c r="C75" s="15"/>
      <c r="D75" s="26">
        <v>2</v>
      </c>
      <c r="E75" s="26">
        <v>1</v>
      </c>
      <c r="F75" s="26">
        <v>0</v>
      </c>
      <c r="G75" s="26">
        <v>0</v>
      </c>
      <c r="H75" s="26">
        <v>1</v>
      </c>
      <c r="I75" s="28">
        <v>0</v>
      </c>
      <c r="J75" s="28">
        <v>0</v>
      </c>
      <c r="K75" s="26">
        <v>1</v>
      </c>
      <c r="L75" s="26">
        <f t="shared" si="27"/>
        <v>7.1428571428571423</v>
      </c>
      <c r="M75" s="26">
        <f t="shared" si="27"/>
        <v>3.5714285714285712</v>
      </c>
      <c r="N75" s="26">
        <f t="shared" si="27"/>
        <v>0</v>
      </c>
      <c r="O75" s="26">
        <f t="shared" si="27"/>
        <v>0</v>
      </c>
      <c r="P75" s="26">
        <f t="shared" si="27"/>
        <v>3.5714285714285712</v>
      </c>
      <c r="Q75" s="26">
        <f t="shared" si="27"/>
        <v>0</v>
      </c>
      <c r="R75" s="26">
        <f t="shared" si="27"/>
        <v>0</v>
      </c>
      <c r="S75" s="26">
        <f t="shared" si="27"/>
        <v>3.5714285714285712</v>
      </c>
    </row>
    <row r="76" spans="2:42">
      <c r="B76" s="81"/>
      <c r="C76" s="27" t="s">
        <v>132</v>
      </c>
      <c r="D76" s="26">
        <f t="shared" ref="D76:K76" si="28">SUM(D72:D75)</f>
        <v>2</v>
      </c>
      <c r="E76" s="26">
        <f t="shared" si="28"/>
        <v>2</v>
      </c>
      <c r="F76" s="26">
        <f t="shared" si="28"/>
        <v>0</v>
      </c>
      <c r="G76" s="26">
        <f t="shared" si="28"/>
        <v>0</v>
      </c>
      <c r="H76" s="26">
        <f t="shared" si="28"/>
        <v>4</v>
      </c>
      <c r="I76" s="26">
        <f t="shared" si="28"/>
        <v>0.5</v>
      </c>
      <c r="J76" s="26">
        <f t="shared" si="28"/>
        <v>1</v>
      </c>
      <c r="K76" s="26">
        <f t="shared" si="28"/>
        <v>1</v>
      </c>
      <c r="L76" s="26">
        <f t="shared" ref="L76:S76" si="29">D76/28*100</f>
        <v>7.1428571428571423</v>
      </c>
      <c r="M76" s="26">
        <f t="shared" si="29"/>
        <v>7.1428571428571423</v>
      </c>
      <c r="N76" s="26">
        <f t="shared" si="29"/>
        <v>0</v>
      </c>
      <c r="O76" s="26">
        <f t="shared" si="29"/>
        <v>0</v>
      </c>
      <c r="P76" s="26">
        <f t="shared" si="29"/>
        <v>14.285714285714285</v>
      </c>
      <c r="Q76" s="26">
        <f t="shared" si="29"/>
        <v>1.7857142857142856</v>
      </c>
      <c r="R76" s="26">
        <f t="shared" si="29"/>
        <v>3.5714285714285712</v>
      </c>
      <c r="S76" s="26">
        <f t="shared" si="29"/>
        <v>3.5714285714285712</v>
      </c>
    </row>
    <row r="77" spans="2:42">
      <c r="B77" s="91"/>
      <c r="C77" s="27" t="s">
        <v>129</v>
      </c>
      <c r="D77" s="26">
        <f t="shared" ref="D77:K77" si="30">27-D76</f>
        <v>25</v>
      </c>
      <c r="E77" s="26">
        <f t="shared" si="30"/>
        <v>25</v>
      </c>
      <c r="F77" s="26">
        <f t="shared" si="30"/>
        <v>27</v>
      </c>
      <c r="G77" s="26">
        <f t="shared" si="30"/>
        <v>27</v>
      </c>
      <c r="H77" s="26">
        <f t="shared" si="30"/>
        <v>23</v>
      </c>
      <c r="I77" s="26">
        <f t="shared" si="30"/>
        <v>26.5</v>
      </c>
      <c r="J77" s="26">
        <f t="shared" si="30"/>
        <v>26</v>
      </c>
      <c r="K77" s="26">
        <f t="shared" si="30"/>
        <v>26</v>
      </c>
      <c r="L77" s="26">
        <f t="shared" ref="L77:S77" si="31">D77/27*100</f>
        <v>92.592592592592595</v>
      </c>
      <c r="M77" s="26">
        <f t="shared" si="31"/>
        <v>92.592592592592595</v>
      </c>
      <c r="N77" s="26">
        <f t="shared" si="31"/>
        <v>100</v>
      </c>
      <c r="O77" s="26">
        <f t="shared" si="31"/>
        <v>100</v>
      </c>
      <c r="P77" s="26">
        <f t="shared" si="31"/>
        <v>85.18518518518519</v>
      </c>
      <c r="Q77" s="26">
        <f t="shared" si="31"/>
        <v>98.148148148148152</v>
      </c>
      <c r="R77" s="26">
        <f t="shared" si="31"/>
        <v>96.296296296296291</v>
      </c>
      <c r="S77" s="26">
        <f t="shared" si="31"/>
        <v>96.296296296296291</v>
      </c>
      <c r="U77" s="89" t="s">
        <v>28</v>
      </c>
      <c r="V77" s="112"/>
      <c r="W77" s="89" t="s">
        <v>27</v>
      </c>
      <c r="X77" s="112"/>
      <c r="Y77" s="89" t="s">
        <v>26</v>
      </c>
      <c r="Z77" s="112"/>
      <c r="AA77" s="89" t="s">
        <v>25</v>
      </c>
      <c r="AB77" s="112"/>
      <c r="AC77" s="89" t="s">
        <v>24</v>
      </c>
      <c r="AD77" s="112"/>
      <c r="AE77" s="89" t="s">
        <v>23</v>
      </c>
      <c r="AF77" s="112"/>
      <c r="AG77" s="89" t="s">
        <v>22</v>
      </c>
      <c r="AH77" s="112"/>
      <c r="AI77" s="89" t="s">
        <v>21</v>
      </c>
      <c r="AJ77" s="90"/>
    </row>
    <row r="78" spans="2:42" ht="16.5" customHeight="1">
      <c r="U78" s="67" t="s">
        <v>12</v>
      </c>
      <c r="V78" s="67" t="s">
        <v>11</v>
      </c>
      <c r="W78" s="68" t="s">
        <v>12</v>
      </c>
      <c r="X78" s="68" t="s">
        <v>11</v>
      </c>
      <c r="Y78" s="68" t="s">
        <v>12</v>
      </c>
      <c r="Z78" s="68" t="s">
        <v>11</v>
      </c>
      <c r="AA78" s="68" t="s">
        <v>12</v>
      </c>
      <c r="AB78" s="68" t="s">
        <v>11</v>
      </c>
      <c r="AC78" s="68" t="s">
        <v>12</v>
      </c>
      <c r="AD78" s="68" t="s">
        <v>11</v>
      </c>
      <c r="AE78" s="68" t="s">
        <v>12</v>
      </c>
      <c r="AF78" s="68" t="s">
        <v>11</v>
      </c>
      <c r="AG78" s="68" t="s">
        <v>12</v>
      </c>
      <c r="AH78" s="68" t="s">
        <v>11</v>
      </c>
      <c r="AI78" s="68" t="s">
        <v>12</v>
      </c>
      <c r="AJ78" s="68" t="s">
        <v>11</v>
      </c>
    </row>
    <row r="79" spans="2:42" ht="16.5" customHeight="1">
      <c r="U79" s="67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  <row r="80" spans="2:42" ht="16.5" customHeight="1">
      <c r="D80" s="78" t="s">
        <v>128</v>
      </c>
      <c r="E80" s="78" t="s">
        <v>129</v>
      </c>
      <c r="F80" s="78" t="s">
        <v>7</v>
      </c>
      <c r="G80" s="78" t="s">
        <v>130</v>
      </c>
      <c r="H80" s="78" t="s">
        <v>131</v>
      </c>
    </row>
    <row r="81" spans="2:36">
      <c r="C81" s="2"/>
      <c r="D81" s="78"/>
      <c r="E81" s="78"/>
      <c r="F81" s="78"/>
      <c r="G81" s="78"/>
      <c r="H81" s="78"/>
    </row>
    <row r="82" spans="2:36" ht="16.5" customHeight="1">
      <c r="C82" s="25" t="s">
        <v>2</v>
      </c>
      <c r="D82" s="24">
        <f>SUM(D70:K70)</f>
        <v>55.5</v>
      </c>
      <c r="E82" s="24">
        <f>SUM(D71:K71)</f>
        <v>184.5</v>
      </c>
      <c r="F82" s="24">
        <f>SUM(D82:E82)</f>
        <v>240</v>
      </c>
      <c r="G82" s="24">
        <f>AVERAGE(L70:S70)</f>
        <v>23.125</v>
      </c>
      <c r="H82" s="9">
        <f>STDEV(L70:S70)</f>
        <v>5.6650908172997463</v>
      </c>
    </row>
    <row r="83" spans="2:36">
      <c r="C83" s="25" t="s">
        <v>1</v>
      </c>
      <c r="D83" s="24">
        <f>SUM(D76:K76)</f>
        <v>10.5</v>
      </c>
      <c r="E83" s="24">
        <f>SUM(D77:K77)</f>
        <v>205.5</v>
      </c>
      <c r="F83" s="24">
        <f>SUM(D83:E83)</f>
        <v>216</v>
      </c>
      <c r="G83" s="24">
        <f>AVERAGE(L76:S76)</f>
        <v>4.6874999999999991</v>
      </c>
      <c r="H83" s="9">
        <f>STDEV(L76:S76)</f>
        <v>4.7665527910854077</v>
      </c>
    </row>
    <row r="84" spans="2:36">
      <c r="C84" s="23"/>
      <c r="D84" s="3"/>
      <c r="E84" s="3"/>
      <c r="F84" s="3"/>
      <c r="G84" s="3"/>
    </row>
    <row r="86" spans="2:36" ht="20">
      <c r="B86" s="22" t="s">
        <v>139</v>
      </c>
    </row>
    <row r="87" spans="2:36" ht="30">
      <c r="B87" s="10"/>
      <c r="C87" s="10"/>
      <c r="D87" s="21" t="s">
        <v>126</v>
      </c>
      <c r="E87" s="21" t="s">
        <v>127</v>
      </c>
      <c r="F87" s="20"/>
      <c r="G87" s="20"/>
      <c r="H87" s="20"/>
      <c r="I87" s="20"/>
      <c r="J87" s="20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</row>
    <row r="88" spans="2:36" ht="15.5" customHeight="1">
      <c r="B88" s="75" t="s">
        <v>2</v>
      </c>
      <c r="C88" s="18"/>
      <c r="D88" s="12">
        <f>SUM(R5:R34)</f>
        <v>11</v>
      </c>
      <c r="E88" s="14">
        <f>D88/D92*100</f>
        <v>16.923076923076923</v>
      </c>
      <c r="F88" s="10"/>
      <c r="G88" s="10"/>
      <c r="H88" s="10"/>
      <c r="I88" s="10"/>
      <c r="J88" s="10"/>
    </row>
    <row r="89" spans="2:36">
      <c r="B89" s="76"/>
      <c r="C89" s="17"/>
      <c r="D89" s="12">
        <f>SUM(Q5:Q34)</f>
        <v>6</v>
      </c>
      <c r="E89" s="14">
        <f>D89/D92*100</f>
        <v>9.2307692307692317</v>
      </c>
      <c r="F89" s="10"/>
      <c r="G89" s="10"/>
      <c r="H89" s="10"/>
      <c r="I89" s="10"/>
      <c r="J89" s="10"/>
    </row>
    <row r="90" spans="2:36">
      <c r="B90" s="76"/>
      <c r="C90" s="16"/>
      <c r="D90" s="12">
        <f>SUM(O5:O34)</f>
        <v>6</v>
      </c>
      <c r="E90" s="14">
        <f>D90/D92*100</f>
        <v>9.2307692307692317</v>
      </c>
      <c r="F90" s="10"/>
      <c r="G90" s="10"/>
      <c r="H90" s="10"/>
      <c r="I90" s="10"/>
      <c r="J90" s="10"/>
    </row>
    <row r="91" spans="2:36">
      <c r="B91" s="76"/>
      <c r="C91" s="15"/>
      <c r="D91" s="12">
        <f>SUM(N5:N34)</f>
        <v>42</v>
      </c>
      <c r="E91" s="14">
        <f>D91/D92*100</f>
        <v>64.615384615384613</v>
      </c>
      <c r="F91" s="10"/>
      <c r="G91" s="10"/>
      <c r="H91" s="10"/>
      <c r="I91" s="10"/>
      <c r="J91" s="10"/>
      <c r="K91" s="10"/>
    </row>
    <row r="92" spans="2:36">
      <c r="B92" s="77"/>
      <c r="C92" s="13" t="s">
        <v>141</v>
      </c>
      <c r="D92" s="12">
        <f>SUM(S5:S34)</f>
        <v>65</v>
      </c>
      <c r="E92" s="12"/>
      <c r="F92" s="10"/>
      <c r="G92" s="10"/>
      <c r="H92" s="10"/>
      <c r="I92" s="10"/>
      <c r="J92" s="10"/>
      <c r="K92" s="10"/>
    </row>
    <row r="93" spans="2:36" ht="18.5" customHeight="1">
      <c r="B93" s="75" t="s">
        <v>1</v>
      </c>
      <c r="C93" s="18"/>
      <c r="D93" s="12">
        <f>SUM(R35:R61)</f>
        <v>1</v>
      </c>
      <c r="E93" s="14">
        <f>D93/D97*100</f>
        <v>10</v>
      </c>
      <c r="F93" s="10"/>
      <c r="G93" s="10"/>
      <c r="H93" s="10"/>
      <c r="I93" s="10"/>
      <c r="J93" s="10"/>
      <c r="K93" s="10"/>
    </row>
    <row r="94" spans="2:36">
      <c r="B94" s="76"/>
      <c r="C94" s="17"/>
      <c r="D94" s="12">
        <f>SUM(Q35:Q61)</f>
        <v>5</v>
      </c>
      <c r="E94" s="14">
        <f>D94/D97*100</f>
        <v>50</v>
      </c>
      <c r="F94" s="10"/>
      <c r="G94" s="10"/>
      <c r="H94" s="10"/>
      <c r="I94" s="10"/>
      <c r="J94" s="10"/>
      <c r="K94" s="10"/>
    </row>
    <row r="95" spans="2:36" ht="15.5" customHeight="1">
      <c r="B95" s="76"/>
      <c r="C95" s="16"/>
      <c r="D95" s="12">
        <f>SUM(O35:O61)</f>
        <v>1</v>
      </c>
      <c r="E95" s="14">
        <f>D95/D97*100</f>
        <v>10</v>
      </c>
      <c r="F95" s="10"/>
      <c r="G95" s="10"/>
      <c r="H95" s="10"/>
      <c r="I95" s="10"/>
      <c r="J95" s="10"/>
      <c r="K95" s="10"/>
    </row>
    <row r="96" spans="2:36">
      <c r="B96" s="76"/>
      <c r="C96" s="15"/>
      <c r="D96" s="12">
        <f>SUM(N35:N61)</f>
        <v>3</v>
      </c>
      <c r="E96" s="14">
        <f>D96/D97*100</f>
        <v>30</v>
      </c>
      <c r="F96" s="10"/>
      <c r="G96" s="10"/>
      <c r="H96" s="10"/>
      <c r="I96" s="10"/>
      <c r="J96" s="10"/>
      <c r="K96" s="10"/>
    </row>
    <row r="97" spans="1:60">
      <c r="B97" s="77"/>
      <c r="C97" s="13" t="s">
        <v>141</v>
      </c>
      <c r="D97" s="12">
        <f>SUM(S35:S61)</f>
        <v>10</v>
      </c>
      <c r="E97" s="12"/>
      <c r="F97" s="10"/>
      <c r="G97" s="10"/>
      <c r="H97" s="10"/>
      <c r="I97" s="10"/>
      <c r="J97" s="10"/>
      <c r="K97" s="10"/>
    </row>
    <row r="98" spans="1:60">
      <c r="B98" s="11"/>
      <c r="F98" s="10"/>
      <c r="G98" s="10"/>
      <c r="H98" s="10"/>
      <c r="I98" s="10"/>
      <c r="J98" s="10"/>
      <c r="K98" s="10"/>
    </row>
    <row r="99" spans="1:60">
      <c r="B99" s="11"/>
      <c r="F99" s="10"/>
      <c r="G99" s="10"/>
      <c r="H99" s="10"/>
      <c r="I99" s="10"/>
      <c r="J99" s="10"/>
      <c r="K99" s="10"/>
    </row>
    <row r="100" spans="1:60" s="2" customFormat="1">
      <c r="A100" s="1"/>
      <c r="B100" s="1"/>
      <c r="C100" s="1"/>
      <c r="D100" s="1"/>
      <c r="E100" s="1"/>
      <c r="F100" s="1"/>
      <c r="G100" s="10"/>
      <c r="H100" s="10"/>
      <c r="I100" s="10"/>
      <c r="J100" s="10"/>
      <c r="K100" s="10"/>
      <c r="L100" s="1"/>
      <c r="M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s="2" customFormat="1">
      <c r="A101" s="1"/>
      <c r="B101" s="1"/>
      <c r="C101" s="1"/>
      <c r="D101" s="1"/>
      <c r="E101" s="1"/>
      <c r="F101" s="1"/>
      <c r="G101" s="10"/>
      <c r="H101" s="10"/>
      <c r="I101" s="10"/>
      <c r="J101" s="10"/>
      <c r="K101" s="10"/>
      <c r="L101" s="1"/>
      <c r="M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s="2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s="2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s="2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s="2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s="2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s="2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10" spans="1:60">
      <c r="B110" s="1" t="s">
        <v>140</v>
      </c>
    </row>
    <row r="112" spans="1:60">
      <c r="B112" s="1" t="s">
        <v>12</v>
      </c>
      <c r="C112" s="1" t="s">
        <v>11</v>
      </c>
    </row>
    <row r="114" spans="2:22">
      <c r="B114" s="9"/>
      <c r="C114" s="9"/>
      <c r="D114" s="8"/>
      <c r="E114" s="8" t="s">
        <v>10</v>
      </c>
      <c r="F114" s="8" t="s">
        <v>9</v>
      </c>
      <c r="G114" s="8" t="s">
        <v>9</v>
      </c>
      <c r="H114" s="8" t="s">
        <v>8</v>
      </c>
      <c r="I114" s="8" t="s">
        <v>7</v>
      </c>
      <c r="J114" s="8" t="s">
        <v>6</v>
      </c>
      <c r="N114" s="1"/>
      <c r="V114" s="2"/>
    </row>
    <row r="115" spans="2:22">
      <c r="B115" s="72" t="s">
        <v>2</v>
      </c>
      <c r="C115" s="72" t="s">
        <v>5</v>
      </c>
      <c r="D115" s="7">
        <v>0</v>
      </c>
      <c r="E115" s="6">
        <f>COUNTIF(S5:S34,0)</f>
        <v>12</v>
      </c>
      <c r="F115" s="5">
        <f>E115/30*100</f>
        <v>40</v>
      </c>
      <c r="G115" s="6">
        <v>40</v>
      </c>
      <c r="H115" s="6">
        <f>E115*8</f>
        <v>96</v>
      </c>
      <c r="I115" s="73">
        <f>30*8</f>
        <v>240</v>
      </c>
      <c r="J115" s="5">
        <f>H115/I115*100</f>
        <v>40</v>
      </c>
      <c r="N115" s="1"/>
      <c r="V115" s="2"/>
    </row>
    <row r="116" spans="2:22">
      <c r="B116" s="72"/>
      <c r="C116" s="72"/>
      <c r="D116" s="7">
        <v>1</v>
      </c>
      <c r="E116" s="6">
        <f>COUNTIF(S5:S34,1)</f>
        <v>6</v>
      </c>
      <c r="F116" s="5">
        <f>E116/30*100</f>
        <v>20</v>
      </c>
      <c r="G116" s="71">
        <f>SUM(F116:F118)</f>
        <v>60</v>
      </c>
      <c r="H116" s="74">
        <f>SUM(L5:L34)</f>
        <v>60</v>
      </c>
      <c r="I116" s="73"/>
      <c r="J116" s="71">
        <f>H116/I115*100</f>
        <v>25</v>
      </c>
      <c r="N116" s="1"/>
      <c r="V116" s="2"/>
    </row>
    <row r="117" spans="2:22">
      <c r="B117" s="72"/>
      <c r="C117" s="72"/>
      <c r="D117" s="7">
        <v>2</v>
      </c>
      <c r="E117" s="6">
        <f>COUNTIF(S5:S34,2)</f>
        <v>3</v>
      </c>
      <c r="F117" s="5">
        <f>E117/30*100</f>
        <v>10</v>
      </c>
      <c r="G117" s="71"/>
      <c r="H117" s="74"/>
      <c r="I117" s="73"/>
      <c r="J117" s="71"/>
      <c r="N117" s="1"/>
      <c r="V117" s="2"/>
    </row>
    <row r="118" spans="2:22">
      <c r="B118" s="72"/>
      <c r="C118" s="72"/>
      <c r="D118" s="7" t="s">
        <v>4</v>
      </c>
      <c r="E118" s="6">
        <f>30-E115-E116-E117</f>
        <v>9</v>
      </c>
      <c r="F118" s="5">
        <f>E118/30*100</f>
        <v>30</v>
      </c>
      <c r="G118" s="71"/>
      <c r="H118" s="74"/>
      <c r="I118" s="73"/>
      <c r="J118" s="71"/>
      <c r="N118" s="1"/>
      <c r="V118" s="2"/>
    </row>
    <row r="119" spans="2:22">
      <c r="B119" s="72" t="s">
        <v>1</v>
      </c>
      <c r="C119" s="72" t="s">
        <v>5</v>
      </c>
      <c r="D119" s="7">
        <v>0</v>
      </c>
      <c r="E119" s="6">
        <f>COUNTIF(S35:S61,0)</f>
        <v>18</v>
      </c>
      <c r="F119" s="5">
        <f>E119/27*100</f>
        <v>66.666666666666657</v>
      </c>
      <c r="G119" s="5">
        <f>F119</f>
        <v>66.666666666666657</v>
      </c>
      <c r="H119" s="6">
        <f>E119*8</f>
        <v>144</v>
      </c>
      <c r="I119" s="73">
        <f>27*8</f>
        <v>216</v>
      </c>
      <c r="J119" s="5">
        <f>H119/I119*100</f>
        <v>66.666666666666657</v>
      </c>
      <c r="N119" s="1"/>
      <c r="V119" s="2"/>
    </row>
    <row r="120" spans="2:22">
      <c r="B120" s="72"/>
      <c r="C120" s="72"/>
      <c r="D120" s="7">
        <v>1</v>
      </c>
      <c r="E120" s="6">
        <f>COUNTIF(S35:S61,1)</f>
        <v>8</v>
      </c>
      <c r="F120" s="5">
        <f>E120/27*100</f>
        <v>29.629629629629626</v>
      </c>
      <c r="G120" s="71">
        <f>SUM(F120:F122)</f>
        <v>33.333333333333329</v>
      </c>
      <c r="H120" s="74">
        <f>SUM(L35:L61)</f>
        <v>10</v>
      </c>
      <c r="I120" s="73"/>
      <c r="J120" s="71">
        <f>H120/I119*100</f>
        <v>4.6296296296296298</v>
      </c>
      <c r="N120" s="1"/>
      <c r="V120" s="2"/>
    </row>
    <row r="121" spans="2:22">
      <c r="B121" s="72"/>
      <c r="C121" s="72"/>
      <c r="D121" s="7">
        <v>2</v>
      </c>
      <c r="E121" s="6">
        <f>COUNTIF(S35:S61,2)</f>
        <v>1</v>
      </c>
      <c r="F121" s="5">
        <f>E121/27*100</f>
        <v>3.7037037037037033</v>
      </c>
      <c r="G121" s="71"/>
      <c r="H121" s="74"/>
      <c r="I121" s="73"/>
      <c r="J121" s="71"/>
      <c r="N121" s="1"/>
      <c r="V121" s="2"/>
    </row>
    <row r="122" spans="2:22">
      <c r="B122" s="72"/>
      <c r="C122" s="72"/>
      <c r="D122" s="7" t="s">
        <v>4</v>
      </c>
      <c r="E122" s="6">
        <f>27-E119-E120-E121</f>
        <v>0</v>
      </c>
      <c r="F122" s="5">
        <f>E122/27*100</f>
        <v>0</v>
      </c>
      <c r="G122" s="71"/>
      <c r="H122" s="74"/>
      <c r="I122" s="73"/>
      <c r="J122" s="71"/>
      <c r="N122" s="1"/>
      <c r="V122" s="2"/>
    </row>
    <row r="125" spans="2:22">
      <c r="C125" s="69" t="s">
        <v>3</v>
      </c>
      <c r="D125" s="69"/>
      <c r="E125" s="69"/>
      <c r="F125" s="1" t="s">
        <v>2</v>
      </c>
      <c r="G125" s="1" t="s">
        <v>1</v>
      </c>
      <c r="H125" s="1" t="s">
        <v>0</v>
      </c>
    </row>
    <row r="126" spans="2:22">
      <c r="C126" s="70" t="s">
        <v>123</v>
      </c>
      <c r="D126" s="69"/>
      <c r="E126" s="69"/>
      <c r="F126" s="3">
        <f>J116</f>
        <v>25</v>
      </c>
      <c r="G126" s="3">
        <f>J120</f>
        <v>4.6296296296296298</v>
      </c>
      <c r="H126" s="1">
        <f>F126/G126</f>
        <v>5.3999999999999995</v>
      </c>
    </row>
    <row r="127" spans="2:22">
      <c r="C127" s="70" t="s">
        <v>124</v>
      </c>
      <c r="D127" s="69"/>
      <c r="E127" s="69"/>
      <c r="F127" s="3">
        <f>G116</f>
        <v>60</v>
      </c>
      <c r="G127" s="3">
        <f>G120</f>
        <v>33.333333333333329</v>
      </c>
      <c r="H127" s="1">
        <f>F127/G127</f>
        <v>1.8000000000000003</v>
      </c>
    </row>
    <row r="128" spans="2:22">
      <c r="C128" s="70" t="s">
        <v>125</v>
      </c>
      <c r="D128" s="69"/>
      <c r="E128" s="69"/>
      <c r="F128" s="1">
        <f>G115</f>
        <v>40</v>
      </c>
      <c r="G128" s="4">
        <f>G119</f>
        <v>66.666666666666657</v>
      </c>
      <c r="H128" s="3">
        <f>G128/F128</f>
        <v>1.6666666666666665</v>
      </c>
    </row>
  </sheetData>
  <sheetProtection sheet="1" objects="1" scenarios="1"/>
  <mergeCells count="133">
    <mergeCell ref="W77:X77"/>
    <mergeCell ref="Y77:Z77"/>
    <mergeCell ref="AA77:AB77"/>
    <mergeCell ref="AC77:AD77"/>
    <mergeCell ref="AE77:AF77"/>
    <mergeCell ref="AG77:AH77"/>
    <mergeCell ref="U77:V77"/>
    <mergeCell ref="Y3:Y4"/>
    <mergeCell ref="Z3:Z4"/>
    <mergeCell ref="AA3:AA4"/>
    <mergeCell ref="AG3:AG4"/>
    <mergeCell ref="Q3:Q4"/>
    <mergeCell ref="R3:R4"/>
    <mergeCell ref="Y2:AA2"/>
    <mergeCell ref="AB2:AD2"/>
    <mergeCell ref="AE2:AG2"/>
    <mergeCell ref="AP2:AR2"/>
    <mergeCell ref="AS2:AU2"/>
    <mergeCell ref="AT3:AT4"/>
    <mergeCell ref="AQ3:AQ4"/>
    <mergeCell ref="AR3:AR4"/>
    <mergeCell ref="AU3:AU4"/>
    <mergeCell ref="AP1:AV1"/>
    <mergeCell ref="M2:O2"/>
    <mergeCell ref="P2:R2"/>
    <mergeCell ref="S2:S4"/>
    <mergeCell ref="T2:T4"/>
    <mergeCell ref="U2:U4"/>
    <mergeCell ref="V2:X2"/>
    <mergeCell ref="V3:V4"/>
    <mergeCell ref="W3:W4"/>
    <mergeCell ref="X3:X4"/>
    <mergeCell ref="AB3:AB4"/>
    <mergeCell ref="AC3:AC4"/>
    <mergeCell ref="AD3:AD4"/>
    <mergeCell ref="AE3:AE4"/>
    <mergeCell ref="M1:T1"/>
    <mergeCell ref="U1:AA1"/>
    <mergeCell ref="AB1:AO1"/>
    <mergeCell ref="AF3:AF4"/>
    <mergeCell ref="AI3:AI4"/>
    <mergeCell ref="AV2:AV4"/>
    <mergeCell ref="M3:M4"/>
    <mergeCell ref="N3:N4"/>
    <mergeCell ref="O3:O4"/>
    <mergeCell ref="P3:P4"/>
    <mergeCell ref="AT5:AT61"/>
    <mergeCell ref="A5:A34"/>
    <mergeCell ref="U5:U34"/>
    <mergeCell ref="V5:V34"/>
    <mergeCell ref="W5:W34"/>
    <mergeCell ref="X5:X34"/>
    <mergeCell ref="AP3:AP4"/>
    <mergeCell ref="Z5:Z34"/>
    <mergeCell ref="AA5:AA34"/>
    <mergeCell ref="AI5:AI34"/>
    <mergeCell ref="AN5:AN34"/>
    <mergeCell ref="AN3:AN4"/>
    <mergeCell ref="AO5:AO34"/>
    <mergeCell ref="AP5:AP61"/>
    <mergeCell ref="AO35:AO61"/>
    <mergeCell ref="AJ3:AJ4"/>
    <mergeCell ref="AK3:AK4"/>
    <mergeCell ref="AL3:AL4"/>
    <mergeCell ref="AH2:AH4"/>
    <mergeCell ref="AI2:AK2"/>
    <mergeCell ref="AL2:AN2"/>
    <mergeCell ref="AM3:AM4"/>
    <mergeCell ref="AS3:AS4"/>
    <mergeCell ref="AO2:AO4"/>
    <mergeCell ref="AJ35:AJ61"/>
    <mergeCell ref="AK35:AK61"/>
    <mergeCell ref="AL35:AL61"/>
    <mergeCell ref="AM35:AM61"/>
    <mergeCell ref="AN35:AN61"/>
    <mergeCell ref="AJ5:AJ34"/>
    <mergeCell ref="AK5:AK34"/>
    <mergeCell ref="AL5:AL34"/>
    <mergeCell ref="AM5:AM34"/>
    <mergeCell ref="A35:A61"/>
    <mergeCell ref="U35:U61"/>
    <mergeCell ref="V35:V61"/>
    <mergeCell ref="W35:W61"/>
    <mergeCell ref="X35:X61"/>
    <mergeCell ref="Y35:Y61"/>
    <mergeCell ref="Z35:Z61"/>
    <mergeCell ref="AA35:AA61"/>
    <mergeCell ref="AI35:AI61"/>
    <mergeCell ref="AU5:AU61"/>
    <mergeCell ref="AY63:BB63"/>
    <mergeCell ref="BD63:BE63"/>
    <mergeCell ref="D64:K64"/>
    <mergeCell ref="L64:S64"/>
    <mergeCell ref="D80:D81"/>
    <mergeCell ref="E80:E81"/>
    <mergeCell ref="B66:B71"/>
    <mergeCell ref="V64:X64"/>
    <mergeCell ref="Y64:AA64"/>
    <mergeCell ref="AB64:AB66"/>
    <mergeCell ref="V65:V66"/>
    <mergeCell ref="W65:W66"/>
    <mergeCell ref="X65:X66"/>
    <mergeCell ref="Y65:Y66"/>
    <mergeCell ref="Z65:Z66"/>
    <mergeCell ref="AA65:AA66"/>
    <mergeCell ref="AI77:AJ77"/>
    <mergeCell ref="B72:B77"/>
    <mergeCell ref="AQ5:AQ61"/>
    <mergeCell ref="AR5:AR61"/>
    <mergeCell ref="AS5:AS61"/>
    <mergeCell ref="AV5:AV61"/>
    <mergeCell ref="Y5:Y34"/>
    <mergeCell ref="B88:B92"/>
    <mergeCell ref="B93:B97"/>
    <mergeCell ref="B115:B118"/>
    <mergeCell ref="C115:C118"/>
    <mergeCell ref="I115:I118"/>
    <mergeCell ref="G116:G118"/>
    <mergeCell ref="F80:F81"/>
    <mergeCell ref="G80:G81"/>
    <mergeCell ref="H80:H81"/>
    <mergeCell ref="C125:E125"/>
    <mergeCell ref="C126:E126"/>
    <mergeCell ref="C127:E127"/>
    <mergeCell ref="C128:E128"/>
    <mergeCell ref="J116:J118"/>
    <mergeCell ref="B119:B122"/>
    <mergeCell ref="C119:C122"/>
    <mergeCell ref="I119:I122"/>
    <mergeCell ref="G120:G122"/>
    <mergeCell ref="H120:H122"/>
    <mergeCell ref="H116:H118"/>
    <mergeCell ref="J120:J12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S6-Analysis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Timea Marton</cp:lastModifiedBy>
  <dcterms:created xsi:type="dcterms:W3CDTF">2020-07-21T16:17:56Z</dcterms:created>
  <dcterms:modified xsi:type="dcterms:W3CDTF">2020-08-03T16:16:58Z</dcterms:modified>
</cp:coreProperties>
</file>